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21\"/>
    </mc:Choice>
  </mc:AlternateContent>
  <bookViews>
    <workbookView xWindow="-105" yWindow="30" windowWidth="15135" windowHeight="7620" tabRatio="720" firstSheet="1" activeTab="5"/>
  </bookViews>
  <sheets>
    <sheet name="Estado deuda 2016" sheetId="11" r:id="rId1"/>
    <sheet name="Estado deuda 2017" sheetId="6" r:id="rId2"/>
    <sheet name="Estado deuda 2018" sheetId="5" r:id="rId3"/>
    <sheet name="Estado deuda 2019" sheetId="4" r:id="rId4"/>
    <sheet name="Estado deuda 2020" sheetId="9" r:id="rId5"/>
    <sheet name="Estado deuda 2021" sheetId="10" r:id="rId6"/>
  </sheets>
  <definedNames>
    <definedName name="_xlnm.Print_Area" localSheetId="0">'Estado deuda 2016'!$A$1:$L$16</definedName>
    <definedName name="_xlnm.Print_Area" localSheetId="1">'Estado deuda 2017'!$A$1:$L$17</definedName>
    <definedName name="_xlnm.Print_Area" localSheetId="2">'Estado deuda 2018'!$A$1:$L$17</definedName>
    <definedName name="_xlnm.Print_Area" localSheetId="3">'Estado deuda 2019'!$A$1:$L$15</definedName>
    <definedName name="_xlnm.Print_Area" localSheetId="5">'Estado deuda 2021'!$A$1:$L$14</definedName>
  </definedNames>
  <calcPr calcId="152511"/>
</workbook>
</file>

<file path=xl/calcChain.xml><?xml version="1.0" encoding="utf-8"?>
<calcChain xmlns="http://schemas.openxmlformats.org/spreadsheetml/2006/main">
  <c r="L13" i="11" l="1"/>
  <c r="K13" i="11"/>
  <c r="I13" i="11"/>
  <c r="H13" i="11"/>
  <c r="H14" i="11" s="1"/>
  <c r="H16" i="11" s="1"/>
  <c r="G13" i="11"/>
  <c r="I12" i="11"/>
  <c r="H12" i="11"/>
  <c r="J11" i="11"/>
  <c r="J10" i="11"/>
  <c r="J13" i="11" s="1"/>
  <c r="L9" i="11"/>
  <c r="L14" i="11" s="1"/>
  <c r="L16" i="11" s="1"/>
  <c r="H9" i="11"/>
  <c r="G9" i="11"/>
  <c r="G14" i="11" s="1"/>
  <c r="G16" i="11" s="1"/>
  <c r="K8" i="11"/>
  <c r="J8" i="11" s="1"/>
  <c r="K7" i="11"/>
  <c r="J7" i="11"/>
  <c r="I7" i="11"/>
  <c r="I9" i="11" s="1"/>
  <c r="I14" i="11" s="1"/>
  <c r="I16" i="11" s="1"/>
  <c r="K6" i="11"/>
  <c r="K9" i="11" s="1"/>
  <c r="K14" i="11" s="1"/>
  <c r="K16" i="11" s="1"/>
  <c r="J6" i="11"/>
  <c r="J9" i="11" s="1"/>
  <c r="J14" i="11" s="1"/>
  <c r="J16" i="11" s="1"/>
  <c r="I6" i="11"/>
  <c r="L13" i="10" l="1"/>
  <c r="K13" i="10"/>
  <c r="I13" i="10"/>
  <c r="H13" i="10"/>
  <c r="G13" i="10"/>
  <c r="K12" i="10"/>
  <c r="J12" i="10"/>
  <c r="J13" i="10" s="1"/>
  <c r="L10" i="10"/>
  <c r="K10" i="10"/>
  <c r="H10" i="10"/>
  <c r="G10" i="10"/>
  <c r="J9" i="10"/>
  <c r="I9" i="10"/>
  <c r="J8" i="10"/>
  <c r="I8" i="10"/>
  <c r="J7" i="10"/>
  <c r="I7" i="10"/>
  <c r="L6" i="10"/>
  <c r="J6" i="10"/>
  <c r="I6" i="10"/>
  <c r="H6" i="10"/>
  <c r="G6" i="10"/>
  <c r="K5" i="10"/>
  <c r="K6" i="10" s="1"/>
  <c r="K11" i="10" s="1"/>
  <c r="K14" i="10" l="1"/>
  <c r="I10" i="10"/>
  <c r="I11" i="10" s="1"/>
  <c r="I14" i="10" s="1"/>
  <c r="J10" i="10"/>
  <c r="J11" i="10" s="1"/>
  <c r="J14" i="10" s="1"/>
  <c r="G11" i="10"/>
  <c r="G14" i="10" s="1"/>
  <c r="H11" i="10"/>
  <c r="H14" i="10" s="1"/>
  <c r="L11" i="10"/>
  <c r="L14" i="10" s="1"/>
  <c r="G11" i="9" l="1"/>
  <c r="G13" i="9" s="1"/>
  <c r="L10" i="9"/>
  <c r="K10" i="9"/>
  <c r="H10" i="9"/>
  <c r="G10" i="9"/>
  <c r="H9" i="9"/>
  <c r="I9" i="9" s="1"/>
  <c r="J8" i="9"/>
  <c r="I8" i="9"/>
  <c r="J7" i="9"/>
  <c r="J10" i="9" s="1"/>
  <c r="J11" i="9" s="1"/>
  <c r="J13" i="9" s="1"/>
  <c r="I7" i="9"/>
  <c r="I10" i="9" s="1"/>
  <c r="L6" i="9"/>
  <c r="L11" i="9" s="1"/>
  <c r="L13" i="9" s="1"/>
  <c r="J6" i="9"/>
  <c r="I6" i="9"/>
  <c r="I11" i="9" s="1"/>
  <c r="I13" i="9" s="1"/>
  <c r="H6" i="9"/>
  <c r="H11" i="9" s="1"/>
  <c r="H13" i="9" s="1"/>
  <c r="G6" i="9"/>
  <c r="K5" i="9"/>
  <c r="K6" i="9" s="1"/>
  <c r="K11" i="9" s="1"/>
  <c r="K13" i="9" s="1"/>
  <c r="L16" i="6" l="1"/>
  <c r="K16" i="6"/>
  <c r="J16" i="6"/>
  <c r="I16" i="6"/>
  <c r="H16" i="6"/>
  <c r="G16" i="6"/>
  <c r="L13" i="6"/>
  <c r="K13" i="6"/>
  <c r="G13" i="6"/>
  <c r="I12" i="6"/>
  <c r="H12" i="6"/>
  <c r="J11" i="6"/>
  <c r="I11" i="6"/>
  <c r="H11" i="6"/>
  <c r="H13" i="6"/>
  <c r="J10" i="6"/>
  <c r="J13" i="6" s="1"/>
  <c r="I10" i="6"/>
  <c r="H10" i="6"/>
  <c r="L9" i="6"/>
  <c r="L14" i="6" s="1"/>
  <c r="L17" i="6" s="1"/>
  <c r="H9" i="6"/>
  <c r="G9" i="6"/>
  <c r="G14" i="6" s="1"/>
  <c r="G17" i="6" s="1"/>
  <c r="K8" i="6"/>
  <c r="J8" i="6"/>
  <c r="K7" i="6"/>
  <c r="J7" i="6" s="1"/>
  <c r="K9" i="6"/>
  <c r="K14" i="6"/>
  <c r="K17" i="6" s="1"/>
  <c r="I7" i="6"/>
  <c r="I9" i="6" s="1"/>
  <c r="K6" i="6"/>
  <c r="J6" i="6"/>
  <c r="L16" i="5"/>
  <c r="K16" i="5"/>
  <c r="J16" i="5"/>
  <c r="I16" i="5"/>
  <c r="H16" i="5"/>
  <c r="G16" i="5"/>
  <c r="L13" i="5"/>
  <c r="K13" i="5"/>
  <c r="G13" i="5"/>
  <c r="H12" i="5"/>
  <c r="H13" i="5"/>
  <c r="J11" i="5"/>
  <c r="J13" i="5"/>
  <c r="I11" i="5"/>
  <c r="J10" i="5"/>
  <c r="I10" i="5"/>
  <c r="L9" i="5"/>
  <c r="L14" i="5"/>
  <c r="L17" i="5"/>
  <c r="I9" i="5"/>
  <c r="H9" i="5"/>
  <c r="G9" i="5"/>
  <c r="G14" i="5"/>
  <c r="G17" i="5"/>
  <c r="K8" i="5"/>
  <c r="K7" i="5"/>
  <c r="J7" i="5"/>
  <c r="K6" i="5"/>
  <c r="J6" i="5"/>
  <c r="J9" i="5"/>
  <c r="J14" i="5"/>
  <c r="J17" i="5"/>
  <c r="I8" i="4"/>
  <c r="H10" i="4"/>
  <c r="I10" i="4"/>
  <c r="L11" i="4"/>
  <c r="G11" i="4"/>
  <c r="L7" i="4"/>
  <c r="I7" i="4"/>
  <c r="H7" i="4"/>
  <c r="G7" i="4"/>
  <c r="I9" i="4"/>
  <c r="K6" i="4"/>
  <c r="H14" i="4"/>
  <c r="I14" i="4"/>
  <c r="J14" i="4"/>
  <c r="K14" i="4"/>
  <c r="L14" i="4"/>
  <c r="G14" i="4"/>
  <c r="K11" i="4"/>
  <c r="K5" i="4"/>
  <c r="J9" i="4"/>
  <c r="J8" i="4"/>
  <c r="J11" i="4"/>
  <c r="K7" i="4"/>
  <c r="K12" i="4"/>
  <c r="L12" i="4"/>
  <c r="K15" i="4"/>
  <c r="J5" i="4"/>
  <c r="J7" i="4"/>
  <c r="J12" i="4"/>
  <c r="J15" i="4"/>
  <c r="I11" i="4"/>
  <c r="I12" i="4"/>
  <c r="I15" i="4"/>
  <c r="G12" i="4"/>
  <c r="G15" i="4"/>
  <c r="H11" i="4"/>
  <c r="H12" i="4"/>
  <c r="H15" i="4"/>
  <c r="L15" i="4"/>
  <c r="H14" i="5"/>
  <c r="H17" i="5"/>
  <c r="K9" i="5"/>
  <c r="K14" i="5"/>
  <c r="K17" i="5"/>
  <c r="I12" i="5"/>
  <c r="I13" i="5"/>
  <c r="I14" i="5"/>
  <c r="I17" i="5"/>
  <c r="H14" i="6" l="1"/>
  <c r="H17" i="6" s="1"/>
  <c r="I13" i="6"/>
  <c r="I14" i="6" s="1"/>
  <c r="I17" i="6" s="1"/>
  <c r="J9" i="6"/>
  <c r="J14" i="6" s="1"/>
  <c r="J17" i="6" s="1"/>
</calcChain>
</file>

<file path=xl/sharedStrings.xml><?xml version="1.0" encoding="utf-8"?>
<sst xmlns="http://schemas.openxmlformats.org/spreadsheetml/2006/main" count="230" uniqueCount="74">
  <si>
    <t>Concepto</t>
  </si>
  <si>
    <t>Fechas</t>
  </si>
  <si>
    <t>Formalización</t>
  </si>
  <si>
    <t>1ª amortización</t>
  </si>
  <si>
    <t>Tipo de interés</t>
  </si>
  <si>
    <t>Destino</t>
  </si>
  <si>
    <t>Capital formalizado</t>
  </si>
  <si>
    <t>Anualidad</t>
  </si>
  <si>
    <t>Carga financiera</t>
  </si>
  <si>
    <t>Intereses</t>
  </si>
  <si>
    <t>Dic. 2009</t>
  </si>
  <si>
    <t>TOTAL  DEUDA PÚBLICA …………………………………………………………………………………………………………………………….</t>
  </si>
  <si>
    <t>TOTAL OPERACIONES DE CRÉDITO CONCERTADAS ………………………………………………………………………………………………….</t>
  </si>
  <si>
    <t>Ult. amortización</t>
  </si>
  <si>
    <t>Amortizaciones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</si>
  <si>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</si>
  <si>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</si>
  <si>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</si>
  <si>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</si>
  <si>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Infraestructuras troncales de telecomunicaciones</t>
  </si>
  <si>
    <t>TOTAL PRÉSTAMOS - SUBVENCIÓN …………………...…………………………………………………………………………………………….</t>
  </si>
  <si>
    <t>Dic. 2013</t>
  </si>
  <si>
    <t>Deuda P. 2014</t>
  </si>
  <si>
    <t>Inversiones 2014</t>
  </si>
  <si>
    <t>Nov. 2014</t>
  </si>
  <si>
    <t>Préstamo-Parques tecnológicos Res.363 AG.C.I.I.S.I.</t>
  </si>
  <si>
    <t>Creación y puesta en marcha de una ubicación del Parque Tecnológico de GC</t>
  </si>
  <si>
    <t>Deuda P. 2017</t>
  </si>
  <si>
    <t>Inversiones 2017</t>
  </si>
  <si>
    <t>Capital vivo a 31/12/2018</t>
  </si>
  <si>
    <t>Nov. 2017</t>
  </si>
  <si>
    <t>Estado de la deuda financiera a largo plazo propia del Cabildo de Gran Canaria para 2019 (en Euros)</t>
  </si>
  <si>
    <t>Capital vivo a 31/12/2019</t>
  </si>
  <si>
    <t>Deuda P. 2019</t>
  </si>
  <si>
    <t>Inversiones 2019</t>
  </si>
  <si>
    <t>TOTAL OPERACIONES DE CRÉDITO PROYECTADAS PARA 2019 ………………………………………………………………………..</t>
  </si>
  <si>
    <t>TOTAL DEUDA FINANCIERA A L/P PROPIA DEL CABILDO DE GRAN CANARIA PREVISTA PARA 2019…………………….……..</t>
  </si>
  <si>
    <t>Estado de la deuda financiera a largo plazo propia del Cabildo de Gran Canaria para 2018 (en Euros)</t>
  </si>
  <si>
    <t>Capital vivo a 31/12/2017</t>
  </si>
  <si>
    <t>Deuda P. 2013</t>
  </si>
  <si>
    <t>Inversiones 2013</t>
  </si>
  <si>
    <t>Deuda P. 2018</t>
  </si>
  <si>
    <t>Inversiones 2018</t>
  </si>
  <si>
    <t>TOTAL OPERACIONES DE CRÉDITO PROYECTADAS PARA 2018 ………………………………………………………………………..</t>
  </si>
  <si>
    <t>TOTAL DEUDA FINANCIERA A L/P PROPIA DEL CABILDO DE GRAN CANARIA PREVISTA PARA 2018…………………….……..</t>
  </si>
  <si>
    <t>Estado de la deuda financiera a largo plazo propia del Cabildo de Gran Canaria para 2017 (en Euros)</t>
  </si>
  <si>
    <t>Capital vivo a 31/12/2016</t>
  </si>
  <si>
    <t>Deuda P. 2012</t>
  </si>
  <si>
    <t>Nov. 2012</t>
  </si>
  <si>
    <t>Inversiones 2012</t>
  </si>
  <si>
    <t>Dic. 2017</t>
  </si>
  <si>
    <t>Dic. 2022</t>
  </si>
  <si>
    <t>TOTAL OPERACIONES DE CRÉDITO PROYECTADAS PARA 2017 ………………………………………………………………………..</t>
  </si>
  <si>
    <t>TOTAL DEUDA FINANCIERA A L/P PROPIA DEL CABILDO DE GRAN CANARIA PREVISTA PARA 2017…………………….……..</t>
  </si>
  <si>
    <t>El capital vivo a 31/12/2017 se calcula bajo la hipótesis de que se coloque el total de deuda pública a emitir en 2017.</t>
  </si>
  <si>
    <t>Estado de la deuda financiera a largo plazo propia del Cabildo de Gran Canaria para 2020 (en Euros)</t>
  </si>
  <si>
    <t>Capital vivo a 31/12/2020</t>
  </si>
  <si>
    <t>TOTAL OPERACIONES DE CRÉDITO PROYECTADAS PARA 2020 ………………………………………………………………………..</t>
  </si>
  <si>
    <t>TOTAL DEUDA FINANCIERA A L/P PROPIA DEL CABILDO DE GRAN CANARIA PREVISTA PARA 2020…………………….……..</t>
  </si>
  <si>
    <t>Estado de la deuda financiera a largo plazo propia del Cabildo de Gran Canaria para 2021 (en Euros)</t>
  </si>
  <si>
    <t>Capital vivo a 31/12/2021</t>
  </si>
  <si>
    <t>Préstamo</t>
  </si>
  <si>
    <t>Oct. 2021</t>
  </si>
  <si>
    <t>Ene. 2024</t>
  </si>
  <si>
    <t>Oct. 2033</t>
  </si>
  <si>
    <t>Inversiones 2021</t>
  </si>
  <si>
    <t>TOTAL OPERACIONES DE CRÉDITO PROYECTADAS PARA 2021 ………………………………………………………………………..</t>
  </si>
  <si>
    <t>TOTAL DEUDA FINANCIERA A L/P PROPIA DEL CABILDO DE GRAN CANARIA PREVISTA PARA 2021…………………….……..</t>
  </si>
  <si>
    <t>Estado de la deuda financiera a largo plazo propia del Cabildo de Gran Canaria para 2016 (en Euros)</t>
  </si>
  <si>
    <t>Capital vivo a 31/12/2015</t>
  </si>
  <si>
    <t>TOTAL OPERACIONES DE CRÉDITO PROYECTADAS PARA 2016 ………………………………………………………………………..</t>
  </si>
  <si>
    <t>TOTAL DEUDA FINANCIERA A L/P PROPIA DEL CABILDO DE GRAN CANARIA PREVISTA PARA 2016…………………….……..</t>
  </si>
  <si>
    <t>Conforme a la Resolución nº 209 del Director de la ACIISI, se inició procedimiento de reintegro por importe de 1.512.973,28 euros, en concepto de préstamo abonado y no justificado. Ello explica la reducción del capital vivo del préstamo Parques tecnológicos entre el Estado de la deuda 2016 y el Estado de la deuda 2017.</t>
  </si>
  <si>
    <t xml:space="preserve">Conforme a la Resolución nº 198, del Director de la ACIISI, por la que se comunica el importe total cofinanciado por el FEDER y se establece el cuadro de amortización, el total de la ayuda FEDER asciende a 2.188.268,08 € y por Orden nº 231, de 28 de diciembre de 2018, se destina a la primera amortización del préstamo. Ello explica la reducción del capital vivo del préstamo Parques tecnológicos entre el Estado de la deuda 2020 y el Estado de la deuda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</si>
</sst>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vertical="center"/>
    </xf>
    <xf numFmtId="4" fontId="8" fillId="4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4" borderId="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1"/>
  <sheetViews>
    <sheetView zoomScaleNormal="100" workbookViewId="0">
      <pane ySplit="5" topLeftCell="A12" activePane="bottomLeft" state="frozen"/>
      <selection pane="bottomLeft" activeCell="G11" sqref="G11:L16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  <col min="14" max="14" width="11.7109375" bestFit="1" customWidth="1"/>
  </cols>
  <sheetData>
    <row r="1" spans="1:14" ht="15.75" x14ac:dyDescent="0.25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89" t="s">
        <v>0</v>
      </c>
      <c r="B4" s="89" t="s">
        <v>1</v>
      </c>
      <c r="C4" s="89"/>
      <c r="D4" s="89"/>
      <c r="E4" s="90" t="s">
        <v>4</v>
      </c>
      <c r="F4" s="90" t="s">
        <v>5</v>
      </c>
      <c r="G4" s="90" t="s">
        <v>6</v>
      </c>
      <c r="H4" s="90" t="s">
        <v>69</v>
      </c>
      <c r="I4" s="90" t="s">
        <v>46</v>
      </c>
      <c r="J4" s="90" t="s">
        <v>7</v>
      </c>
      <c r="K4" s="89" t="s">
        <v>8</v>
      </c>
      <c r="L4" s="89"/>
    </row>
    <row r="5" spans="1:14" x14ac:dyDescent="0.25">
      <c r="A5" s="89"/>
      <c r="B5" s="2" t="s">
        <v>2</v>
      </c>
      <c r="C5" s="3" t="s">
        <v>3</v>
      </c>
      <c r="D5" s="3" t="s">
        <v>13</v>
      </c>
      <c r="E5" s="90"/>
      <c r="F5" s="90"/>
      <c r="G5" s="90"/>
      <c r="H5" s="90"/>
      <c r="I5" s="90"/>
      <c r="J5" s="90"/>
      <c r="K5" s="79" t="s">
        <v>9</v>
      </c>
      <c r="L5" s="79" t="s">
        <v>14</v>
      </c>
    </row>
    <row r="6" spans="1:14" x14ac:dyDescent="0.25">
      <c r="A6" s="49" t="s">
        <v>47</v>
      </c>
      <c r="B6" s="50" t="s">
        <v>48</v>
      </c>
      <c r="C6" s="51">
        <v>43065</v>
      </c>
      <c r="D6" s="51">
        <v>43065</v>
      </c>
      <c r="E6" s="52">
        <v>0.02</v>
      </c>
      <c r="F6" s="50" t="s">
        <v>49</v>
      </c>
      <c r="G6" s="53">
        <v>21282000</v>
      </c>
      <c r="H6" s="53">
        <v>21282000</v>
      </c>
      <c r="I6" s="53">
        <f>G6</f>
        <v>21282000</v>
      </c>
      <c r="J6" s="53">
        <f>K6+L6</f>
        <v>425640</v>
      </c>
      <c r="K6" s="53">
        <f>G6*E6</f>
        <v>425640</v>
      </c>
      <c r="L6" s="81">
        <v>0</v>
      </c>
    </row>
    <row r="7" spans="1:14" x14ac:dyDescent="0.25">
      <c r="A7" s="49" t="s">
        <v>39</v>
      </c>
      <c r="B7" s="50" t="s">
        <v>21</v>
      </c>
      <c r="C7" s="51">
        <v>43438</v>
      </c>
      <c r="D7" s="51">
        <v>43438</v>
      </c>
      <c r="E7" s="52">
        <v>1.7500000000000002E-2</v>
      </c>
      <c r="F7" s="50" t="s">
        <v>40</v>
      </c>
      <c r="G7" s="53">
        <v>24157000</v>
      </c>
      <c r="H7" s="53">
        <v>24157000</v>
      </c>
      <c r="I7" s="53">
        <f>G7</f>
        <v>24157000</v>
      </c>
      <c r="J7" s="53">
        <f>K7+L7</f>
        <v>422747.50000000006</v>
      </c>
      <c r="K7" s="53">
        <f>G7*E7</f>
        <v>422747.50000000006</v>
      </c>
      <c r="L7" s="81">
        <v>0</v>
      </c>
    </row>
    <row r="8" spans="1:14" x14ac:dyDescent="0.25">
      <c r="A8" s="49" t="s">
        <v>22</v>
      </c>
      <c r="B8" s="50" t="s">
        <v>24</v>
      </c>
      <c r="C8" s="51">
        <v>43789</v>
      </c>
      <c r="D8" s="51">
        <v>43789</v>
      </c>
      <c r="E8" s="52">
        <v>5.0000000000000001E-3</v>
      </c>
      <c r="F8" s="50" t="s">
        <v>23</v>
      </c>
      <c r="G8" s="53">
        <v>53000000</v>
      </c>
      <c r="H8" s="53">
        <v>53000000</v>
      </c>
      <c r="I8" s="53">
        <v>53000000</v>
      </c>
      <c r="J8" s="53">
        <f>K8+L8</f>
        <v>265000</v>
      </c>
      <c r="K8" s="53">
        <f>G8*E8</f>
        <v>265000</v>
      </c>
      <c r="L8" s="81">
        <v>0</v>
      </c>
    </row>
    <row r="9" spans="1:14" x14ac:dyDescent="0.25">
      <c r="A9" s="84" t="s">
        <v>11</v>
      </c>
      <c r="B9" s="84"/>
      <c r="C9" s="84"/>
      <c r="D9" s="84"/>
      <c r="E9" s="84"/>
      <c r="F9" s="84"/>
      <c r="G9" s="59">
        <f t="shared" ref="G9:L9" si="0">SUM(G6:G8)</f>
        <v>98439000</v>
      </c>
      <c r="H9" s="59">
        <f t="shared" si="0"/>
        <v>98439000</v>
      </c>
      <c r="I9" s="59">
        <f t="shared" si="0"/>
        <v>98439000</v>
      </c>
      <c r="J9" s="59">
        <f t="shared" si="0"/>
        <v>1113387.5</v>
      </c>
      <c r="K9" s="59">
        <f t="shared" si="0"/>
        <v>1113387.5</v>
      </c>
      <c r="L9" s="59">
        <f t="shared" si="0"/>
        <v>0</v>
      </c>
    </row>
    <row r="10" spans="1:14" ht="53.1" customHeight="1" x14ac:dyDescent="0.25">
      <c r="A10" s="60" t="s">
        <v>15</v>
      </c>
      <c r="B10" s="61" t="s">
        <v>16</v>
      </c>
      <c r="C10" s="62">
        <v>41608</v>
      </c>
      <c r="D10" s="62">
        <v>45626</v>
      </c>
      <c r="E10" s="63">
        <v>0</v>
      </c>
      <c r="F10" s="64" t="s">
        <v>17</v>
      </c>
      <c r="G10" s="82">
        <v>1033614</v>
      </c>
      <c r="H10" s="82">
        <v>775210.5</v>
      </c>
      <c r="I10" s="82">
        <v>689076</v>
      </c>
      <c r="J10" s="53">
        <f>K10+L10</f>
        <v>86134.5</v>
      </c>
      <c r="K10" s="83">
        <v>0</v>
      </c>
      <c r="L10" s="83">
        <v>86134.5</v>
      </c>
      <c r="M10" s="7"/>
    </row>
    <row r="11" spans="1:14" ht="53.1" customHeight="1" x14ac:dyDescent="0.25">
      <c r="A11" s="66" t="s">
        <v>18</v>
      </c>
      <c r="B11" s="61" t="s">
        <v>10</v>
      </c>
      <c r="C11" s="62">
        <v>40998</v>
      </c>
      <c r="D11" s="62">
        <v>45015</v>
      </c>
      <c r="E11" s="63">
        <v>0</v>
      </c>
      <c r="F11" s="67" t="s">
        <v>19</v>
      </c>
      <c r="G11" s="82">
        <v>7500000</v>
      </c>
      <c r="H11" s="82">
        <v>5000000</v>
      </c>
      <c r="I11" s="82">
        <v>4375000</v>
      </c>
      <c r="J11" s="53">
        <f>K11+L11</f>
        <v>625000</v>
      </c>
      <c r="K11" s="82">
        <v>0</v>
      </c>
      <c r="L11" s="82">
        <v>625000</v>
      </c>
      <c r="M11" s="7"/>
    </row>
    <row r="12" spans="1:14" ht="53.1" customHeight="1" x14ac:dyDescent="0.25">
      <c r="A12" s="66" t="s">
        <v>25</v>
      </c>
      <c r="B12" s="61" t="s">
        <v>21</v>
      </c>
      <c r="C12" s="62">
        <v>45245</v>
      </c>
      <c r="D12" s="62">
        <v>46706</v>
      </c>
      <c r="E12" s="63">
        <v>0</v>
      </c>
      <c r="F12" s="67" t="s">
        <v>26</v>
      </c>
      <c r="G12" s="101">
        <v>9576000</v>
      </c>
      <c r="H12" s="101">
        <f>320000+1318000+3978000</f>
        <v>5616000</v>
      </c>
      <c r="I12" s="101">
        <f>320000+1318000+3978000</f>
        <v>5616000</v>
      </c>
      <c r="J12" s="54">
        <v>0</v>
      </c>
      <c r="K12" s="101">
        <v>0</v>
      </c>
      <c r="L12" s="101">
        <v>0</v>
      </c>
      <c r="M12" s="7"/>
      <c r="N12" s="7"/>
    </row>
    <row r="13" spans="1:14" x14ac:dyDescent="0.25">
      <c r="A13" s="84" t="s">
        <v>20</v>
      </c>
      <c r="B13" s="84"/>
      <c r="C13" s="84"/>
      <c r="D13" s="84"/>
      <c r="E13" s="84"/>
      <c r="F13" s="84"/>
      <c r="G13" s="74">
        <f t="shared" ref="G13:L13" si="1">SUM(G10:G12)</f>
        <v>18109614</v>
      </c>
      <c r="H13" s="74">
        <f t="shared" si="1"/>
        <v>11391210.5</v>
      </c>
      <c r="I13" s="74">
        <f>SUM(I10:I12)</f>
        <v>10680076</v>
      </c>
      <c r="J13" s="74">
        <f t="shared" si="1"/>
        <v>711134.5</v>
      </c>
      <c r="K13" s="74">
        <f t="shared" si="1"/>
        <v>0</v>
      </c>
      <c r="L13" s="74">
        <f t="shared" si="1"/>
        <v>711134.5</v>
      </c>
    </row>
    <row r="14" spans="1:14" x14ac:dyDescent="0.25">
      <c r="A14" s="85" t="s">
        <v>12</v>
      </c>
      <c r="B14" s="85"/>
      <c r="C14" s="85"/>
      <c r="D14" s="85"/>
      <c r="E14" s="85"/>
      <c r="F14" s="85"/>
      <c r="G14" s="102">
        <f t="shared" ref="G14:L14" si="2">G9+G13</f>
        <v>116548614</v>
      </c>
      <c r="H14" s="102">
        <f t="shared" si="2"/>
        <v>109830210.5</v>
      </c>
      <c r="I14" s="102">
        <f t="shared" si="2"/>
        <v>109119076</v>
      </c>
      <c r="J14" s="102">
        <f t="shared" si="2"/>
        <v>1824522</v>
      </c>
      <c r="K14" s="102">
        <f t="shared" si="2"/>
        <v>1113387.5</v>
      </c>
      <c r="L14" s="102">
        <f t="shared" si="2"/>
        <v>711134.5</v>
      </c>
    </row>
    <row r="15" spans="1:14" x14ac:dyDescent="0.25">
      <c r="A15" s="86" t="s">
        <v>70</v>
      </c>
      <c r="B15" s="86"/>
      <c r="C15" s="86"/>
      <c r="D15" s="86"/>
      <c r="E15" s="86"/>
      <c r="F15" s="86"/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</row>
    <row r="16" spans="1:14" x14ac:dyDescent="0.25">
      <c r="A16" s="87" t="s">
        <v>71</v>
      </c>
      <c r="B16" s="87"/>
      <c r="C16" s="87"/>
      <c r="D16" s="87"/>
      <c r="E16" s="87"/>
      <c r="F16" s="87"/>
      <c r="G16" s="103">
        <f t="shared" ref="G16:L16" si="3">G14+G15</f>
        <v>116548614</v>
      </c>
      <c r="H16" s="103">
        <f t="shared" si="3"/>
        <v>109830210.5</v>
      </c>
      <c r="I16" s="103">
        <f t="shared" si="3"/>
        <v>109119076</v>
      </c>
      <c r="J16" s="103">
        <f t="shared" si="3"/>
        <v>1824522</v>
      </c>
      <c r="K16" s="103">
        <f t="shared" si="3"/>
        <v>1113387.5</v>
      </c>
      <c r="L16" s="103">
        <f t="shared" si="3"/>
        <v>711134.5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6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5"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9:F9"/>
    <mergeCell ref="A13:F13"/>
    <mergeCell ref="A14:F14"/>
    <mergeCell ref="A15:F15"/>
    <mergeCell ref="A16:F16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9"/>
  <sheetViews>
    <sheetView zoomScaleNormal="100" workbookViewId="0">
      <pane ySplit="5" topLeftCell="A12" activePane="bottomLeft" state="frozen"/>
      <selection pane="bottomLeft" activeCell="G6" sqref="G6:L17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89" t="s">
        <v>0</v>
      </c>
      <c r="B4" s="89" t="s">
        <v>1</v>
      </c>
      <c r="C4" s="89"/>
      <c r="D4" s="89"/>
      <c r="E4" s="90" t="s">
        <v>4</v>
      </c>
      <c r="F4" s="90" t="s">
        <v>5</v>
      </c>
      <c r="G4" s="90" t="s">
        <v>6</v>
      </c>
      <c r="H4" s="90" t="s">
        <v>46</v>
      </c>
      <c r="I4" s="90" t="s">
        <v>38</v>
      </c>
      <c r="J4" s="90" t="s">
        <v>7</v>
      </c>
      <c r="K4" s="89" t="s">
        <v>8</v>
      </c>
      <c r="L4" s="89"/>
    </row>
    <row r="5" spans="1:13" x14ac:dyDescent="0.25">
      <c r="A5" s="89"/>
      <c r="B5" s="2" t="s">
        <v>2</v>
      </c>
      <c r="C5" s="3" t="s">
        <v>3</v>
      </c>
      <c r="D5" s="3" t="s">
        <v>13</v>
      </c>
      <c r="E5" s="90"/>
      <c r="F5" s="90"/>
      <c r="G5" s="90"/>
      <c r="H5" s="90"/>
      <c r="I5" s="90"/>
      <c r="J5" s="90"/>
      <c r="K5" s="48" t="s">
        <v>9</v>
      </c>
      <c r="L5" s="48" t="s">
        <v>14</v>
      </c>
    </row>
    <row r="6" spans="1:13" x14ac:dyDescent="0.25">
      <c r="A6" s="49" t="s">
        <v>47</v>
      </c>
      <c r="B6" s="50" t="s">
        <v>48</v>
      </c>
      <c r="C6" s="51">
        <v>43065</v>
      </c>
      <c r="D6" s="51">
        <v>43065</v>
      </c>
      <c r="E6" s="52">
        <v>0.02</v>
      </c>
      <c r="F6" s="50" t="s">
        <v>49</v>
      </c>
      <c r="G6" s="55">
        <v>21282000</v>
      </c>
      <c r="H6" s="55">
        <v>21282000</v>
      </c>
      <c r="I6" s="55">
        <v>0</v>
      </c>
      <c r="J6" s="55">
        <f>K6+L6</f>
        <v>21707640</v>
      </c>
      <c r="K6" s="55">
        <f>G6*E6</f>
        <v>425640</v>
      </c>
      <c r="L6" s="55">
        <v>21282000</v>
      </c>
    </row>
    <row r="7" spans="1:13" x14ac:dyDescent="0.25">
      <c r="A7" s="49" t="s">
        <v>39</v>
      </c>
      <c r="B7" s="50" t="s">
        <v>21</v>
      </c>
      <c r="C7" s="51">
        <v>43438</v>
      </c>
      <c r="D7" s="51">
        <v>43438</v>
      </c>
      <c r="E7" s="52">
        <v>1.7500000000000002E-2</v>
      </c>
      <c r="F7" s="50" t="s">
        <v>40</v>
      </c>
      <c r="G7" s="55">
        <v>24157000</v>
      </c>
      <c r="H7" s="55">
        <v>24157000</v>
      </c>
      <c r="I7" s="55">
        <f>G7</f>
        <v>24157000</v>
      </c>
      <c r="J7" s="55">
        <f>K7+L7</f>
        <v>422747.50000000006</v>
      </c>
      <c r="K7" s="55">
        <f>G7*E7</f>
        <v>422747.50000000006</v>
      </c>
      <c r="L7" s="55">
        <v>0</v>
      </c>
    </row>
    <row r="8" spans="1:13" x14ac:dyDescent="0.25">
      <c r="A8" s="49" t="s">
        <v>22</v>
      </c>
      <c r="B8" s="50" t="s">
        <v>24</v>
      </c>
      <c r="C8" s="51">
        <v>43789</v>
      </c>
      <c r="D8" s="51">
        <v>43789</v>
      </c>
      <c r="E8" s="52">
        <v>5.0000000000000001E-3</v>
      </c>
      <c r="F8" s="50" t="s">
        <v>23</v>
      </c>
      <c r="G8" s="55">
        <v>53000000</v>
      </c>
      <c r="H8" s="55">
        <v>53000000</v>
      </c>
      <c r="I8" s="55">
        <v>53000000</v>
      </c>
      <c r="J8" s="55">
        <f>K8+L8</f>
        <v>265000</v>
      </c>
      <c r="K8" s="55">
        <f>G8*E8</f>
        <v>265000</v>
      </c>
      <c r="L8" s="55">
        <v>0</v>
      </c>
    </row>
    <row r="9" spans="1:13" x14ac:dyDescent="0.25">
      <c r="A9" s="84" t="s">
        <v>11</v>
      </c>
      <c r="B9" s="84"/>
      <c r="C9" s="84"/>
      <c r="D9" s="84"/>
      <c r="E9" s="84"/>
      <c r="F9" s="84"/>
      <c r="G9" s="59">
        <f t="shared" ref="G9:L9" si="0">SUM(G6:G8)</f>
        <v>98439000</v>
      </c>
      <c r="H9" s="59">
        <f t="shared" si="0"/>
        <v>98439000</v>
      </c>
      <c r="I9" s="59">
        <f t="shared" si="0"/>
        <v>77157000</v>
      </c>
      <c r="J9" s="59">
        <f t="shared" si="0"/>
        <v>22395387.5</v>
      </c>
      <c r="K9" s="59">
        <f t="shared" si="0"/>
        <v>1113387.5</v>
      </c>
      <c r="L9" s="59">
        <f t="shared" si="0"/>
        <v>21282000</v>
      </c>
    </row>
    <row r="10" spans="1:13" ht="53.1" customHeight="1" x14ac:dyDescent="0.25">
      <c r="A10" s="60" t="s">
        <v>15</v>
      </c>
      <c r="B10" s="61" t="s">
        <v>16</v>
      </c>
      <c r="C10" s="62">
        <v>41608</v>
      </c>
      <c r="D10" s="62">
        <v>45626</v>
      </c>
      <c r="E10" s="63">
        <v>0</v>
      </c>
      <c r="F10" s="64" t="s">
        <v>17</v>
      </c>
      <c r="G10" s="65">
        <v>1033614</v>
      </c>
      <c r="H10" s="65">
        <f>775210.5-86134.5</f>
        <v>689076</v>
      </c>
      <c r="I10" s="65">
        <f>689076-86134.5</f>
        <v>602941.5</v>
      </c>
      <c r="J10" s="55">
        <f>K10+L10</f>
        <v>86134.5</v>
      </c>
      <c r="K10" s="65">
        <v>0</v>
      </c>
      <c r="L10" s="65">
        <v>86134.5</v>
      </c>
      <c r="M10" s="7"/>
    </row>
    <row r="11" spans="1:13" ht="53.1" customHeight="1" x14ac:dyDescent="0.25">
      <c r="A11" s="66" t="s">
        <v>18</v>
      </c>
      <c r="B11" s="61" t="s">
        <v>10</v>
      </c>
      <c r="C11" s="62">
        <v>40998</v>
      </c>
      <c r="D11" s="62">
        <v>45015</v>
      </c>
      <c r="E11" s="63">
        <v>0</v>
      </c>
      <c r="F11" s="67" t="s">
        <v>19</v>
      </c>
      <c r="G11" s="65">
        <v>7500000</v>
      </c>
      <c r="H11" s="65">
        <f>5000000-625000</f>
        <v>4375000</v>
      </c>
      <c r="I11" s="65">
        <f>4375000-625000</f>
        <v>3750000</v>
      </c>
      <c r="J11" s="55">
        <f>K11+L11</f>
        <v>625000</v>
      </c>
      <c r="K11" s="65">
        <v>0</v>
      </c>
      <c r="L11" s="65">
        <v>625000</v>
      </c>
      <c r="M11" s="7"/>
    </row>
    <row r="12" spans="1:13" ht="53.1" customHeight="1" x14ac:dyDescent="0.25">
      <c r="A12" s="68" t="s">
        <v>25</v>
      </c>
      <c r="B12" s="69" t="s">
        <v>21</v>
      </c>
      <c r="C12" s="70">
        <v>45245</v>
      </c>
      <c r="D12" s="70">
        <v>46706</v>
      </c>
      <c r="E12" s="71">
        <v>0</v>
      </c>
      <c r="F12" s="72" t="s">
        <v>26</v>
      </c>
      <c r="G12" s="73">
        <v>9576000</v>
      </c>
      <c r="H12" s="73">
        <f>320000+1318000+3978000-1452973.28-60000</f>
        <v>4103026.7199999997</v>
      </c>
      <c r="I12" s="73">
        <f>320000+1318000+3978000-1452973.28-60000</f>
        <v>4103026.7199999997</v>
      </c>
      <c r="J12" s="58">
        <v>0</v>
      </c>
      <c r="K12" s="73">
        <v>0</v>
      </c>
      <c r="L12" s="73">
        <v>0</v>
      </c>
      <c r="M12" s="7"/>
    </row>
    <row r="13" spans="1:13" x14ac:dyDescent="0.25">
      <c r="A13" s="84" t="s">
        <v>20</v>
      </c>
      <c r="B13" s="84"/>
      <c r="C13" s="84"/>
      <c r="D13" s="84"/>
      <c r="E13" s="84"/>
      <c r="F13" s="84"/>
      <c r="G13" s="59">
        <f t="shared" ref="G13:L13" si="1">SUM(G10:G12)</f>
        <v>18109614</v>
      </c>
      <c r="H13" s="59">
        <f t="shared" si="1"/>
        <v>9167102.7199999988</v>
      </c>
      <c r="I13" s="59">
        <f t="shared" si="1"/>
        <v>8455968.2199999988</v>
      </c>
      <c r="J13" s="59">
        <f t="shared" si="1"/>
        <v>711134.5</v>
      </c>
      <c r="K13" s="59">
        <f t="shared" si="1"/>
        <v>0</v>
      </c>
      <c r="L13" s="59">
        <f t="shared" si="1"/>
        <v>711134.5</v>
      </c>
    </row>
    <row r="14" spans="1:13" x14ac:dyDescent="0.25">
      <c r="A14" s="85" t="s">
        <v>12</v>
      </c>
      <c r="B14" s="85"/>
      <c r="C14" s="85"/>
      <c r="D14" s="85"/>
      <c r="E14" s="85"/>
      <c r="F14" s="85"/>
      <c r="G14" s="75">
        <f t="shared" ref="G14:L14" si="2">G9+G13</f>
        <v>116548614</v>
      </c>
      <c r="H14" s="75">
        <f t="shared" si="2"/>
        <v>107606102.72</v>
      </c>
      <c r="I14" s="75">
        <f t="shared" si="2"/>
        <v>85612968.219999999</v>
      </c>
      <c r="J14" s="75">
        <f t="shared" si="2"/>
        <v>23106522</v>
      </c>
      <c r="K14" s="75">
        <f t="shared" si="2"/>
        <v>1113387.5</v>
      </c>
      <c r="L14" s="75">
        <f t="shared" si="2"/>
        <v>21993134.5</v>
      </c>
    </row>
    <row r="15" spans="1:13" x14ac:dyDescent="0.25">
      <c r="A15" s="11" t="s">
        <v>27</v>
      </c>
      <c r="B15" s="11" t="s">
        <v>50</v>
      </c>
      <c r="C15" s="11" t="s">
        <v>51</v>
      </c>
      <c r="D15" s="11" t="s">
        <v>51</v>
      </c>
      <c r="E15" s="12"/>
      <c r="F15" s="11" t="s">
        <v>28</v>
      </c>
      <c r="G15" s="55">
        <v>21282000</v>
      </c>
      <c r="H15" s="13">
        <v>0</v>
      </c>
      <c r="I15" s="55">
        <v>21282000</v>
      </c>
      <c r="J15" s="13">
        <v>0</v>
      </c>
      <c r="K15" s="13">
        <v>0</v>
      </c>
      <c r="L15" s="13">
        <v>0</v>
      </c>
    </row>
    <row r="16" spans="1:13" x14ac:dyDescent="0.25">
      <c r="A16" s="86" t="s">
        <v>52</v>
      </c>
      <c r="B16" s="86"/>
      <c r="C16" s="86"/>
      <c r="D16" s="86"/>
      <c r="E16" s="86"/>
      <c r="F16" s="86"/>
      <c r="G16" s="75">
        <f t="shared" ref="G16:L16" si="3">G15</f>
        <v>21282000</v>
      </c>
      <c r="H16" s="75">
        <f t="shared" si="3"/>
        <v>0</v>
      </c>
      <c r="I16" s="75">
        <f t="shared" si="3"/>
        <v>21282000</v>
      </c>
      <c r="J16" s="75">
        <f t="shared" si="3"/>
        <v>0</v>
      </c>
      <c r="K16" s="75">
        <f t="shared" si="3"/>
        <v>0</v>
      </c>
      <c r="L16" s="75">
        <f t="shared" si="3"/>
        <v>0</v>
      </c>
    </row>
    <row r="17" spans="1:12" x14ac:dyDescent="0.25">
      <c r="A17" s="87" t="s">
        <v>53</v>
      </c>
      <c r="B17" s="87"/>
      <c r="C17" s="87"/>
      <c r="D17" s="87"/>
      <c r="E17" s="87"/>
      <c r="F17" s="87"/>
      <c r="G17" s="76">
        <f t="shared" ref="G17:L17" si="4">G14+G16</f>
        <v>137830614</v>
      </c>
      <c r="H17" s="76">
        <f t="shared" si="4"/>
        <v>107606102.72</v>
      </c>
      <c r="I17" s="76">
        <f t="shared" si="4"/>
        <v>106894968.22</v>
      </c>
      <c r="J17" s="76">
        <f t="shared" si="4"/>
        <v>23106522</v>
      </c>
      <c r="K17" s="76">
        <f t="shared" si="4"/>
        <v>1113387.5</v>
      </c>
      <c r="L17" s="76">
        <f t="shared" si="4"/>
        <v>21993134.5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J19" s="10"/>
      <c r="K19" s="10"/>
      <c r="L19" s="10"/>
    </row>
    <row r="20" spans="1:12" x14ac:dyDescent="0.25">
      <c r="A20" s="1" t="s">
        <v>54</v>
      </c>
      <c r="B20" s="1"/>
      <c r="C20" s="1"/>
      <c r="D20" s="1"/>
      <c r="E20" s="10"/>
      <c r="F20" s="1"/>
      <c r="G20" s="5"/>
      <c r="H20" s="5"/>
      <c r="I20" s="5"/>
      <c r="J20" s="5"/>
      <c r="K20" s="1"/>
      <c r="L20" s="5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ht="29.25" customHeight="1" x14ac:dyDescent="0.25">
      <c r="A22" s="91" t="s">
        <v>72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16">
    <mergeCell ref="A9:F9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22:L22"/>
    <mergeCell ref="A13:F13"/>
    <mergeCell ref="A14:F14"/>
    <mergeCell ref="A16:F16"/>
    <mergeCell ref="A17:F17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zoomScaleNormal="100" workbookViewId="0">
      <pane ySplit="5" topLeftCell="A6" activePane="bottomLeft" state="frozen"/>
      <selection pane="bottomLeft" activeCell="G6" sqref="G6:L17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89" t="s">
        <v>0</v>
      </c>
      <c r="B4" s="89" t="s">
        <v>1</v>
      </c>
      <c r="C4" s="89"/>
      <c r="D4" s="89"/>
      <c r="E4" s="90" t="s">
        <v>4</v>
      </c>
      <c r="F4" s="90" t="s">
        <v>5</v>
      </c>
      <c r="G4" s="90" t="s">
        <v>6</v>
      </c>
      <c r="H4" s="90" t="s">
        <v>38</v>
      </c>
      <c r="I4" s="90" t="s">
        <v>29</v>
      </c>
      <c r="J4" s="90" t="s">
        <v>7</v>
      </c>
      <c r="K4" s="89" t="s">
        <v>8</v>
      </c>
      <c r="L4" s="89"/>
    </row>
    <row r="5" spans="1:13" x14ac:dyDescent="0.25">
      <c r="A5" s="89"/>
      <c r="B5" s="2" t="s">
        <v>2</v>
      </c>
      <c r="C5" s="3" t="s">
        <v>3</v>
      </c>
      <c r="D5" s="3" t="s">
        <v>13</v>
      </c>
      <c r="E5" s="90"/>
      <c r="F5" s="90"/>
      <c r="G5" s="90"/>
      <c r="H5" s="90"/>
      <c r="I5" s="90"/>
      <c r="J5" s="90"/>
      <c r="K5" s="48" t="s">
        <v>9</v>
      </c>
      <c r="L5" s="48" t="s">
        <v>14</v>
      </c>
    </row>
    <row r="6" spans="1:13" x14ac:dyDescent="0.25">
      <c r="A6" s="49" t="s">
        <v>39</v>
      </c>
      <c r="B6" s="50" t="s">
        <v>21</v>
      </c>
      <c r="C6" s="51">
        <v>43438</v>
      </c>
      <c r="D6" s="51">
        <v>43438</v>
      </c>
      <c r="E6" s="52">
        <v>1.7500000000000002E-2</v>
      </c>
      <c r="F6" s="50" t="s">
        <v>40</v>
      </c>
      <c r="G6" s="53">
        <v>24157000</v>
      </c>
      <c r="H6" s="53">
        <v>24157000</v>
      </c>
      <c r="I6" s="54">
        <v>0</v>
      </c>
      <c r="J6" s="53">
        <f>K6+L6</f>
        <v>24579747.5</v>
      </c>
      <c r="K6" s="53">
        <f>G6*E6</f>
        <v>422747.50000000006</v>
      </c>
      <c r="L6" s="53">
        <v>24157000</v>
      </c>
    </row>
    <row r="7" spans="1:13" x14ac:dyDescent="0.25">
      <c r="A7" s="49" t="s">
        <v>22</v>
      </c>
      <c r="B7" s="50" t="s">
        <v>24</v>
      </c>
      <c r="C7" s="51">
        <v>43789</v>
      </c>
      <c r="D7" s="51">
        <v>43789</v>
      </c>
      <c r="E7" s="52">
        <v>5.0000000000000001E-3</v>
      </c>
      <c r="F7" s="50" t="s">
        <v>23</v>
      </c>
      <c r="G7" s="53">
        <v>53000000</v>
      </c>
      <c r="H7" s="53">
        <v>53000000</v>
      </c>
      <c r="I7" s="53">
        <v>53000000</v>
      </c>
      <c r="J7" s="53">
        <f>K7+L7</f>
        <v>265000</v>
      </c>
      <c r="K7" s="53">
        <f>G7*E7</f>
        <v>265000</v>
      </c>
      <c r="L7" s="53">
        <v>0</v>
      </c>
    </row>
    <row r="8" spans="1:13" x14ac:dyDescent="0.25">
      <c r="A8" s="49" t="s">
        <v>27</v>
      </c>
      <c r="B8" s="56" t="s">
        <v>30</v>
      </c>
      <c r="C8" s="56">
        <v>44882</v>
      </c>
      <c r="D8" s="56">
        <v>44882</v>
      </c>
      <c r="E8" s="57">
        <v>0</v>
      </c>
      <c r="F8" s="50" t="s">
        <v>28</v>
      </c>
      <c r="G8" s="53">
        <v>21282000</v>
      </c>
      <c r="H8" s="53">
        <v>21282000</v>
      </c>
      <c r="I8" s="53">
        <v>21282000</v>
      </c>
      <c r="J8" s="53">
        <v>0</v>
      </c>
      <c r="K8" s="54">
        <f>G8*E8</f>
        <v>0</v>
      </c>
      <c r="L8" s="53">
        <v>0</v>
      </c>
    </row>
    <row r="9" spans="1:13" x14ac:dyDescent="0.25">
      <c r="A9" s="84" t="s">
        <v>11</v>
      </c>
      <c r="B9" s="84"/>
      <c r="C9" s="84"/>
      <c r="D9" s="84"/>
      <c r="E9" s="84"/>
      <c r="F9" s="84"/>
      <c r="G9" s="74">
        <f t="shared" ref="G9:L9" si="0">SUM(G6:G8)</f>
        <v>98439000</v>
      </c>
      <c r="H9" s="74">
        <f t="shared" si="0"/>
        <v>98439000</v>
      </c>
      <c r="I9" s="74">
        <f t="shared" si="0"/>
        <v>74282000</v>
      </c>
      <c r="J9" s="74">
        <f t="shared" si="0"/>
        <v>24844747.5</v>
      </c>
      <c r="K9" s="74">
        <f t="shared" si="0"/>
        <v>687747.5</v>
      </c>
      <c r="L9" s="74">
        <f t="shared" si="0"/>
        <v>24157000</v>
      </c>
    </row>
    <row r="10" spans="1:13" ht="53.1" customHeight="1" x14ac:dyDescent="0.25">
      <c r="A10" s="60" t="s">
        <v>15</v>
      </c>
      <c r="B10" s="61" t="s">
        <v>16</v>
      </c>
      <c r="C10" s="62">
        <v>41608</v>
      </c>
      <c r="D10" s="62">
        <v>45626</v>
      </c>
      <c r="E10" s="63">
        <v>0</v>
      </c>
      <c r="F10" s="64" t="s">
        <v>17</v>
      </c>
      <c r="G10" s="82">
        <v>1033614</v>
      </c>
      <c r="H10" s="82">
        <v>602941.5</v>
      </c>
      <c r="I10" s="82">
        <f>H10-L10</f>
        <v>516807</v>
      </c>
      <c r="J10" s="53">
        <f>K10+L10</f>
        <v>86134.5</v>
      </c>
      <c r="K10" s="82">
        <v>0</v>
      </c>
      <c r="L10" s="82">
        <v>86134.5</v>
      </c>
      <c r="M10" s="7"/>
    </row>
    <row r="11" spans="1:13" ht="53.1" customHeight="1" x14ac:dyDescent="0.25">
      <c r="A11" s="66" t="s">
        <v>18</v>
      </c>
      <c r="B11" s="61" t="s">
        <v>10</v>
      </c>
      <c r="C11" s="62">
        <v>40998</v>
      </c>
      <c r="D11" s="62">
        <v>45015</v>
      </c>
      <c r="E11" s="63">
        <v>0</v>
      </c>
      <c r="F11" s="67" t="s">
        <v>19</v>
      </c>
      <c r="G11" s="82">
        <v>7500000</v>
      </c>
      <c r="H11" s="82">
        <v>3750000</v>
      </c>
      <c r="I11" s="82">
        <f>H11-L11</f>
        <v>3125000</v>
      </c>
      <c r="J11" s="53">
        <f>K11+L11</f>
        <v>625000</v>
      </c>
      <c r="K11" s="82">
        <v>0</v>
      </c>
      <c r="L11" s="82">
        <v>625000</v>
      </c>
      <c r="M11" s="7"/>
    </row>
    <row r="12" spans="1:13" ht="53.1" customHeight="1" x14ac:dyDescent="0.25">
      <c r="A12" s="68" t="s">
        <v>25</v>
      </c>
      <c r="B12" s="69" t="s">
        <v>21</v>
      </c>
      <c r="C12" s="70">
        <v>45245</v>
      </c>
      <c r="D12" s="70">
        <v>46706</v>
      </c>
      <c r="E12" s="71">
        <v>0</v>
      </c>
      <c r="F12" s="72" t="s">
        <v>26</v>
      </c>
      <c r="G12" s="101">
        <v>9576000</v>
      </c>
      <c r="H12" s="101">
        <f>320000+1318000+3978000-1452973.28-60000</f>
        <v>4103026.7199999997</v>
      </c>
      <c r="I12" s="82">
        <f>H12-L12</f>
        <v>4103026.7199999997</v>
      </c>
      <c r="J12" s="54">
        <v>0</v>
      </c>
      <c r="K12" s="101">
        <v>0</v>
      </c>
      <c r="L12" s="101">
        <v>0</v>
      </c>
      <c r="M12" s="7"/>
    </row>
    <row r="13" spans="1:13" x14ac:dyDescent="0.25">
      <c r="A13" s="84" t="s">
        <v>20</v>
      </c>
      <c r="B13" s="84"/>
      <c r="C13" s="84"/>
      <c r="D13" s="84"/>
      <c r="E13" s="84"/>
      <c r="F13" s="84"/>
      <c r="G13" s="74">
        <f t="shared" ref="G13:L13" si="1">SUM(G10:G12)</f>
        <v>18109614</v>
      </c>
      <c r="H13" s="74">
        <f t="shared" si="1"/>
        <v>8455968.2199999988</v>
      </c>
      <c r="I13" s="74">
        <f t="shared" si="1"/>
        <v>7744833.7199999997</v>
      </c>
      <c r="J13" s="74">
        <f t="shared" si="1"/>
        <v>711134.5</v>
      </c>
      <c r="K13" s="74">
        <f t="shared" si="1"/>
        <v>0</v>
      </c>
      <c r="L13" s="74">
        <f t="shared" si="1"/>
        <v>711134.5</v>
      </c>
    </row>
    <row r="14" spans="1:13" x14ac:dyDescent="0.25">
      <c r="A14" s="85" t="s">
        <v>12</v>
      </c>
      <c r="B14" s="85"/>
      <c r="C14" s="85"/>
      <c r="D14" s="85"/>
      <c r="E14" s="85"/>
      <c r="F14" s="85"/>
      <c r="G14" s="102">
        <f t="shared" ref="G14:L14" si="2">G9+G13</f>
        <v>116548614</v>
      </c>
      <c r="H14" s="102">
        <f t="shared" si="2"/>
        <v>106894968.22</v>
      </c>
      <c r="I14" s="102">
        <f t="shared" si="2"/>
        <v>82026833.719999999</v>
      </c>
      <c r="J14" s="102">
        <f t="shared" si="2"/>
        <v>25555882</v>
      </c>
      <c r="K14" s="102">
        <f t="shared" si="2"/>
        <v>687747.5</v>
      </c>
      <c r="L14" s="102">
        <f t="shared" si="2"/>
        <v>24868134.5</v>
      </c>
    </row>
    <row r="15" spans="1:13" x14ac:dyDescent="0.25">
      <c r="A15" s="11" t="s">
        <v>41</v>
      </c>
      <c r="B15" s="11">
        <v>2018</v>
      </c>
      <c r="C15" s="11">
        <v>2023</v>
      </c>
      <c r="D15" s="11">
        <v>2023</v>
      </c>
      <c r="E15" s="12"/>
      <c r="F15" s="11" t="s">
        <v>42</v>
      </c>
      <c r="G15" s="53">
        <v>24157000</v>
      </c>
      <c r="H15" s="104">
        <v>0</v>
      </c>
      <c r="I15" s="53">
        <v>24157000</v>
      </c>
      <c r="J15" s="104">
        <v>0</v>
      </c>
      <c r="K15" s="104">
        <v>0</v>
      </c>
      <c r="L15" s="104">
        <v>0</v>
      </c>
    </row>
    <row r="16" spans="1:13" x14ac:dyDescent="0.25">
      <c r="A16" s="86" t="s">
        <v>43</v>
      </c>
      <c r="B16" s="86"/>
      <c r="C16" s="86"/>
      <c r="D16" s="86"/>
      <c r="E16" s="86"/>
      <c r="F16" s="86"/>
      <c r="G16" s="102">
        <f t="shared" ref="G16:L16" si="3">G15</f>
        <v>24157000</v>
      </c>
      <c r="H16" s="102">
        <f t="shared" si="3"/>
        <v>0</v>
      </c>
      <c r="I16" s="102">
        <f t="shared" si="3"/>
        <v>24157000</v>
      </c>
      <c r="J16" s="102">
        <f t="shared" si="3"/>
        <v>0</v>
      </c>
      <c r="K16" s="102">
        <f t="shared" si="3"/>
        <v>0</v>
      </c>
      <c r="L16" s="102">
        <f t="shared" si="3"/>
        <v>0</v>
      </c>
    </row>
    <row r="17" spans="1:12" x14ac:dyDescent="0.25">
      <c r="A17" s="87" t="s">
        <v>44</v>
      </c>
      <c r="B17" s="87"/>
      <c r="C17" s="87"/>
      <c r="D17" s="87"/>
      <c r="E17" s="87"/>
      <c r="F17" s="87"/>
      <c r="G17" s="103">
        <f t="shared" ref="G17:L17" si="4">G14+G16</f>
        <v>140705614</v>
      </c>
      <c r="H17" s="103">
        <f t="shared" si="4"/>
        <v>106894968.22</v>
      </c>
      <c r="I17" s="103">
        <f t="shared" si="4"/>
        <v>106183833.72</v>
      </c>
      <c r="J17" s="103">
        <f t="shared" si="4"/>
        <v>25555882</v>
      </c>
      <c r="K17" s="103">
        <f t="shared" si="4"/>
        <v>687747.5</v>
      </c>
      <c r="L17" s="103">
        <f t="shared" si="4"/>
        <v>24868134.5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J19" s="9"/>
      <c r="K19" s="9"/>
      <c r="L19" s="9"/>
    </row>
    <row r="20" spans="1:12" x14ac:dyDescent="0.25">
      <c r="A20" s="1"/>
      <c r="B20" s="1"/>
      <c r="C20" s="1"/>
      <c r="D20" s="1"/>
      <c r="E20" s="10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6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5"/>
      <c r="H24" s="5"/>
      <c r="I24" s="5"/>
      <c r="J24" s="5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A13:F13"/>
    <mergeCell ref="A14:F14"/>
    <mergeCell ref="A16:F16"/>
    <mergeCell ref="A17:F17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9:F9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1"/>
  <sheetViews>
    <sheetView zoomScaleNormal="100" workbookViewId="0">
      <pane ySplit="4" topLeftCell="A10" activePane="bottomLeft" state="frozen"/>
      <selection pane="bottomLeft" activeCell="G5" sqref="G5:L15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5">
      <c r="A3" s="89" t="s">
        <v>0</v>
      </c>
      <c r="B3" s="89" t="s">
        <v>1</v>
      </c>
      <c r="C3" s="89"/>
      <c r="D3" s="89"/>
      <c r="E3" s="90" t="s">
        <v>4</v>
      </c>
      <c r="F3" s="90" t="s">
        <v>5</v>
      </c>
      <c r="G3" s="90" t="s">
        <v>6</v>
      </c>
      <c r="H3" s="90" t="s">
        <v>29</v>
      </c>
      <c r="I3" s="90" t="s">
        <v>32</v>
      </c>
      <c r="J3" s="90" t="s">
        <v>7</v>
      </c>
      <c r="K3" s="89" t="s">
        <v>8</v>
      </c>
      <c r="L3" s="89"/>
    </row>
    <row r="4" spans="1:13" x14ac:dyDescent="0.25">
      <c r="A4" s="89"/>
      <c r="B4" s="2" t="s">
        <v>2</v>
      </c>
      <c r="C4" s="3" t="s">
        <v>3</v>
      </c>
      <c r="D4" s="3" t="s">
        <v>13</v>
      </c>
      <c r="E4" s="90"/>
      <c r="F4" s="90"/>
      <c r="G4" s="90"/>
      <c r="H4" s="90"/>
      <c r="I4" s="90"/>
      <c r="J4" s="90"/>
      <c r="K4" s="14" t="s">
        <v>9</v>
      </c>
      <c r="L4" s="14" t="s">
        <v>14</v>
      </c>
    </row>
    <row r="5" spans="1:13" x14ac:dyDescent="0.25">
      <c r="A5" s="35" t="s">
        <v>22</v>
      </c>
      <c r="B5" s="15" t="s">
        <v>24</v>
      </c>
      <c r="C5" s="16">
        <v>43789</v>
      </c>
      <c r="D5" s="16">
        <v>43789</v>
      </c>
      <c r="E5" s="17">
        <v>5.0000000000000001E-3</v>
      </c>
      <c r="F5" s="15" t="s">
        <v>23</v>
      </c>
      <c r="G5" s="18">
        <v>53000000</v>
      </c>
      <c r="H5" s="18">
        <v>53000000</v>
      </c>
      <c r="I5" s="18">
        <v>0</v>
      </c>
      <c r="J5" s="18">
        <f>K5+L5</f>
        <v>53265000</v>
      </c>
      <c r="K5" s="18">
        <f>G5*E5</f>
        <v>265000</v>
      </c>
      <c r="L5" s="36">
        <v>53000000</v>
      </c>
    </row>
    <row r="6" spans="1:13" x14ac:dyDescent="0.25">
      <c r="A6" s="35" t="s">
        <v>27</v>
      </c>
      <c r="B6" s="19" t="s">
        <v>30</v>
      </c>
      <c r="C6" s="19">
        <v>44882</v>
      </c>
      <c r="D6" s="19">
        <v>44882</v>
      </c>
      <c r="E6" s="20">
        <v>0</v>
      </c>
      <c r="F6" s="15" t="s">
        <v>28</v>
      </c>
      <c r="G6" s="18">
        <v>21282000</v>
      </c>
      <c r="H6" s="18">
        <v>21282000</v>
      </c>
      <c r="I6" s="18">
        <v>21282000</v>
      </c>
      <c r="J6" s="18">
        <v>0</v>
      </c>
      <c r="K6" s="21">
        <f>G6*E6</f>
        <v>0</v>
      </c>
      <c r="L6" s="36">
        <v>0</v>
      </c>
    </row>
    <row r="7" spans="1:13" x14ac:dyDescent="0.25">
      <c r="A7" s="96" t="s">
        <v>11</v>
      </c>
      <c r="B7" s="97"/>
      <c r="C7" s="97"/>
      <c r="D7" s="97"/>
      <c r="E7" s="97"/>
      <c r="F7" s="97"/>
      <c r="G7" s="22">
        <f t="shared" ref="G7:L7" si="0">SUM(G5:G6)</f>
        <v>74282000</v>
      </c>
      <c r="H7" s="22">
        <f t="shared" si="0"/>
        <v>74282000</v>
      </c>
      <c r="I7" s="22">
        <f t="shared" si="0"/>
        <v>21282000</v>
      </c>
      <c r="J7" s="22">
        <f t="shared" si="0"/>
        <v>53265000</v>
      </c>
      <c r="K7" s="22">
        <f t="shared" si="0"/>
        <v>265000</v>
      </c>
      <c r="L7" s="37">
        <f t="shared" si="0"/>
        <v>53000000</v>
      </c>
    </row>
    <row r="8" spans="1:13" ht="53.1" customHeight="1" x14ac:dyDescent="0.25">
      <c r="A8" s="38" t="s">
        <v>15</v>
      </c>
      <c r="B8" s="23" t="s">
        <v>16</v>
      </c>
      <c r="C8" s="24">
        <v>41608</v>
      </c>
      <c r="D8" s="24">
        <v>45626</v>
      </c>
      <c r="E8" s="25">
        <v>0</v>
      </c>
      <c r="F8" s="26" t="s">
        <v>17</v>
      </c>
      <c r="G8" s="27">
        <v>1033614</v>
      </c>
      <c r="H8" s="27">
        <v>516807</v>
      </c>
      <c r="I8" s="27">
        <f>H8-L8</f>
        <v>430672.5</v>
      </c>
      <c r="J8" s="18">
        <f>K8+L8</f>
        <v>86134.5</v>
      </c>
      <c r="K8" s="27">
        <v>0</v>
      </c>
      <c r="L8" s="39">
        <v>86134.5</v>
      </c>
      <c r="M8" s="7"/>
    </row>
    <row r="9" spans="1:13" ht="53.1" customHeight="1" x14ac:dyDescent="0.25">
      <c r="A9" s="40" t="s">
        <v>18</v>
      </c>
      <c r="B9" s="23" t="s">
        <v>10</v>
      </c>
      <c r="C9" s="24">
        <v>40998</v>
      </c>
      <c r="D9" s="24">
        <v>45015</v>
      </c>
      <c r="E9" s="25">
        <v>0</v>
      </c>
      <c r="F9" s="28" t="s">
        <v>19</v>
      </c>
      <c r="G9" s="27">
        <v>7500000</v>
      </c>
      <c r="H9" s="27">
        <v>3125000</v>
      </c>
      <c r="I9" s="27">
        <f>H9-L9</f>
        <v>2500000</v>
      </c>
      <c r="J9" s="18">
        <f>K9+L9</f>
        <v>625000</v>
      </c>
      <c r="K9" s="27">
        <v>0</v>
      </c>
      <c r="L9" s="39">
        <v>625000</v>
      </c>
      <c r="M9" s="7"/>
    </row>
    <row r="10" spans="1:13" ht="53.1" customHeight="1" x14ac:dyDescent="0.25">
      <c r="A10" s="41" t="s">
        <v>25</v>
      </c>
      <c r="B10" s="29" t="s">
        <v>21</v>
      </c>
      <c r="C10" s="30">
        <v>45245</v>
      </c>
      <c r="D10" s="30">
        <v>46706</v>
      </c>
      <c r="E10" s="31">
        <v>0</v>
      </c>
      <c r="F10" s="32" t="s">
        <v>26</v>
      </c>
      <c r="G10" s="33">
        <v>9576000</v>
      </c>
      <c r="H10" s="33">
        <f>320000+1318000+3978000-1452973.28-60000</f>
        <v>4103026.7199999997</v>
      </c>
      <c r="I10" s="27">
        <f>H10-L10</f>
        <v>4103026.7199999997</v>
      </c>
      <c r="J10" s="21">
        <v>0</v>
      </c>
      <c r="K10" s="33">
        <v>0</v>
      </c>
      <c r="L10" s="42">
        <v>0</v>
      </c>
      <c r="M10" s="7"/>
    </row>
    <row r="11" spans="1:13" x14ac:dyDescent="0.25">
      <c r="A11" s="96" t="s">
        <v>20</v>
      </c>
      <c r="B11" s="97"/>
      <c r="C11" s="97"/>
      <c r="D11" s="97"/>
      <c r="E11" s="97"/>
      <c r="F11" s="97"/>
      <c r="G11" s="22">
        <f t="shared" ref="G11:L11" si="1">SUM(G8:G10)</f>
        <v>18109614</v>
      </c>
      <c r="H11" s="22">
        <f t="shared" si="1"/>
        <v>7744833.7199999997</v>
      </c>
      <c r="I11" s="22">
        <f t="shared" si="1"/>
        <v>7033699.2199999997</v>
      </c>
      <c r="J11" s="22">
        <f t="shared" si="1"/>
        <v>711134.5</v>
      </c>
      <c r="K11" s="22">
        <f t="shared" si="1"/>
        <v>0</v>
      </c>
      <c r="L11" s="37">
        <f t="shared" si="1"/>
        <v>711134.5</v>
      </c>
    </row>
    <row r="12" spans="1:13" x14ac:dyDescent="0.25">
      <c r="A12" s="98" t="s">
        <v>12</v>
      </c>
      <c r="B12" s="99"/>
      <c r="C12" s="99"/>
      <c r="D12" s="99"/>
      <c r="E12" s="99"/>
      <c r="F12" s="99"/>
      <c r="G12" s="34">
        <f t="shared" ref="G12:L12" si="2">G7+G11</f>
        <v>92391614</v>
      </c>
      <c r="H12" s="34">
        <f t="shared" si="2"/>
        <v>82026833.719999999</v>
      </c>
      <c r="I12" s="34">
        <f t="shared" si="2"/>
        <v>28315699.219999999</v>
      </c>
      <c r="J12" s="34">
        <f t="shared" si="2"/>
        <v>53976134.5</v>
      </c>
      <c r="K12" s="34">
        <f t="shared" si="2"/>
        <v>265000</v>
      </c>
      <c r="L12" s="43">
        <f t="shared" si="2"/>
        <v>53711134.5</v>
      </c>
    </row>
    <row r="13" spans="1:13" x14ac:dyDescent="0.25">
      <c r="A13" s="44" t="s">
        <v>33</v>
      </c>
      <c r="B13" s="11">
        <v>2019</v>
      </c>
      <c r="C13" s="11">
        <v>2024</v>
      </c>
      <c r="D13" s="11">
        <v>2024</v>
      </c>
      <c r="E13" s="12"/>
      <c r="F13" s="11" t="s">
        <v>34</v>
      </c>
      <c r="G13" s="18">
        <v>53000000</v>
      </c>
      <c r="H13" s="13">
        <v>0</v>
      </c>
      <c r="I13" s="18">
        <v>53000000</v>
      </c>
      <c r="J13" s="13">
        <v>0</v>
      </c>
      <c r="K13" s="13">
        <v>0</v>
      </c>
      <c r="L13" s="45">
        <v>0</v>
      </c>
    </row>
    <row r="14" spans="1:13" x14ac:dyDescent="0.25">
      <c r="A14" s="92" t="s">
        <v>35</v>
      </c>
      <c r="B14" s="93"/>
      <c r="C14" s="93"/>
      <c r="D14" s="93"/>
      <c r="E14" s="93"/>
      <c r="F14" s="93"/>
      <c r="G14" s="34">
        <f t="shared" ref="G14:L14" si="3">G13</f>
        <v>53000000</v>
      </c>
      <c r="H14" s="34">
        <f t="shared" si="3"/>
        <v>0</v>
      </c>
      <c r="I14" s="34">
        <f t="shared" si="3"/>
        <v>53000000</v>
      </c>
      <c r="J14" s="34">
        <f t="shared" si="3"/>
        <v>0</v>
      </c>
      <c r="K14" s="34">
        <f t="shared" si="3"/>
        <v>0</v>
      </c>
      <c r="L14" s="43">
        <f t="shared" si="3"/>
        <v>0</v>
      </c>
    </row>
    <row r="15" spans="1:13" x14ac:dyDescent="0.25">
      <c r="A15" s="94" t="s">
        <v>36</v>
      </c>
      <c r="B15" s="95"/>
      <c r="C15" s="95"/>
      <c r="D15" s="95"/>
      <c r="E15" s="95"/>
      <c r="F15" s="95"/>
      <c r="G15" s="46">
        <f t="shared" ref="G15:L15" si="4">G12+G14</f>
        <v>145391614</v>
      </c>
      <c r="H15" s="46">
        <f t="shared" si="4"/>
        <v>82026833.719999999</v>
      </c>
      <c r="I15" s="46">
        <f t="shared" si="4"/>
        <v>81315699.219999999</v>
      </c>
      <c r="J15" s="46">
        <f t="shared" si="4"/>
        <v>53976134.5</v>
      </c>
      <c r="K15" s="46">
        <f t="shared" si="4"/>
        <v>265000</v>
      </c>
      <c r="L15" s="47">
        <f t="shared" si="4"/>
        <v>53711134.5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"/>
    </row>
    <row r="17" spans="1:12" x14ac:dyDescent="0.25">
      <c r="A17" s="8"/>
      <c r="B17" s="9"/>
      <c r="C17" s="9"/>
      <c r="D17" s="9"/>
      <c r="E17" s="9"/>
      <c r="F17" s="9"/>
      <c r="G17" s="9"/>
      <c r="H17" s="9"/>
      <c r="J17" s="9"/>
      <c r="K17" s="9"/>
      <c r="L17" s="9"/>
    </row>
    <row r="18" spans="1:12" x14ac:dyDescent="0.25">
      <c r="A18" s="1"/>
      <c r="B18" s="1"/>
      <c r="C18" s="1"/>
      <c r="D18" s="1"/>
      <c r="E18" s="10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6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5">
    <mergeCell ref="A1:L1"/>
    <mergeCell ref="A14:F14"/>
    <mergeCell ref="A15:F15"/>
    <mergeCell ref="J3:J4"/>
    <mergeCell ref="K3:L3"/>
    <mergeCell ref="A7:F7"/>
    <mergeCell ref="A11:F11"/>
    <mergeCell ref="H3:H4"/>
    <mergeCell ref="A12:F12"/>
    <mergeCell ref="A3:A4"/>
    <mergeCell ref="B3:D3"/>
    <mergeCell ref="E3:E4"/>
    <mergeCell ref="F3:F4"/>
    <mergeCell ref="G3:G4"/>
    <mergeCell ref="I3:I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9"/>
  <sheetViews>
    <sheetView workbookViewId="0">
      <selection activeCell="G5" sqref="G5:L13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5">
      <c r="A3" s="89" t="s">
        <v>0</v>
      </c>
      <c r="B3" s="89" t="s">
        <v>1</v>
      </c>
      <c r="C3" s="89"/>
      <c r="D3" s="89"/>
      <c r="E3" s="90" t="s">
        <v>4</v>
      </c>
      <c r="F3" s="90" t="s">
        <v>5</v>
      </c>
      <c r="G3" s="90" t="s">
        <v>6</v>
      </c>
      <c r="H3" s="90" t="s">
        <v>32</v>
      </c>
      <c r="I3" s="90" t="s">
        <v>56</v>
      </c>
      <c r="J3" s="90" t="s">
        <v>7</v>
      </c>
      <c r="K3" s="89" t="s">
        <v>8</v>
      </c>
      <c r="L3" s="89"/>
    </row>
    <row r="4" spans="1:13" x14ac:dyDescent="0.25">
      <c r="A4" s="89"/>
      <c r="B4" s="2" t="s">
        <v>2</v>
      </c>
      <c r="C4" s="3" t="s">
        <v>3</v>
      </c>
      <c r="D4" s="3" t="s">
        <v>13</v>
      </c>
      <c r="E4" s="90"/>
      <c r="F4" s="90"/>
      <c r="G4" s="90"/>
      <c r="H4" s="90"/>
      <c r="I4" s="90"/>
      <c r="J4" s="90"/>
      <c r="K4" s="77" t="s">
        <v>9</v>
      </c>
      <c r="L4" s="77" t="s">
        <v>14</v>
      </c>
    </row>
    <row r="5" spans="1:13" x14ac:dyDescent="0.25">
      <c r="A5" s="35" t="s">
        <v>27</v>
      </c>
      <c r="B5" s="19" t="s">
        <v>30</v>
      </c>
      <c r="C5" s="19">
        <v>44882</v>
      </c>
      <c r="D5" s="19">
        <v>44882</v>
      </c>
      <c r="E5" s="20">
        <v>0</v>
      </c>
      <c r="F5" s="15" t="s">
        <v>28</v>
      </c>
      <c r="G5" s="18">
        <v>21282000</v>
      </c>
      <c r="H5" s="18">
        <v>21282000</v>
      </c>
      <c r="I5" s="18">
        <v>21282000</v>
      </c>
      <c r="J5" s="18">
        <v>0</v>
      </c>
      <c r="K5" s="21">
        <f>G5*E5</f>
        <v>0</v>
      </c>
      <c r="L5" s="36">
        <v>0</v>
      </c>
    </row>
    <row r="6" spans="1:13" x14ac:dyDescent="0.25">
      <c r="A6" s="96" t="s">
        <v>11</v>
      </c>
      <c r="B6" s="97"/>
      <c r="C6" s="97"/>
      <c r="D6" s="97"/>
      <c r="E6" s="97"/>
      <c r="F6" s="97"/>
      <c r="G6" s="22">
        <f t="shared" ref="G6:L6" si="0">SUM(G5:G5)</f>
        <v>21282000</v>
      </c>
      <c r="H6" s="22">
        <f t="shared" si="0"/>
        <v>21282000</v>
      </c>
      <c r="I6" s="22">
        <f t="shared" si="0"/>
        <v>21282000</v>
      </c>
      <c r="J6" s="22">
        <f t="shared" si="0"/>
        <v>0</v>
      </c>
      <c r="K6" s="22">
        <f t="shared" si="0"/>
        <v>0</v>
      </c>
      <c r="L6" s="37">
        <f t="shared" si="0"/>
        <v>0</v>
      </c>
    </row>
    <row r="7" spans="1:13" ht="53.1" customHeight="1" x14ac:dyDescent="0.25">
      <c r="A7" s="38" t="s">
        <v>15</v>
      </c>
      <c r="B7" s="23" t="s">
        <v>16</v>
      </c>
      <c r="C7" s="24">
        <v>41608</v>
      </c>
      <c r="D7" s="24">
        <v>45626</v>
      </c>
      <c r="E7" s="25">
        <v>0</v>
      </c>
      <c r="F7" s="26" t="s">
        <v>17</v>
      </c>
      <c r="G7" s="27">
        <v>1033614</v>
      </c>
      <c r="H7" s="27">
        <v>430672.5</v>
      </c>
      <c r="I7" s="27">
        <f>H7-L7</f>
        <v>344538</v>
      </c>
      <c r="J7" s="18">
        <f>K7+L7</f>
        <v>86134.5</v>
      </c>
      <c r="K7" s="27">
        <v>0</v>
      </c>
      <c r="L7" s="39">
        <v>86134.5</v>
      </c>
      <c r="M7" s="7"/>
    </row>
    <row r="8" spans="1:13" ht="53.1" customHeight="1" x14ac:dyDescent="0.25">
      <c r="A8" s="40" t="s">
        <v>18</v>
      </c>
      <c r="B8" s="23" t="s">
        <v>10</v>
      </c>
      <c r="C8" s="24">
        <v>40998</v>
      </c>
      <c r="D8" s="24">
        <v>45015</v>
      </c>
      <c r="E8" s="25">
        <v>0</v>
      </c>
      <c r="F8" s="28" t="s">
        <v>19</v>
      </c>
      <c r="G8" s="27">
        <v>7500000</v>
      </c>
      <c r="H8" s="27">
        <v>2500000</v>
      </c>
      <c r="I8" s="27">
        <f>H8-L8</f>
        <v>1875000</v>
      </c>
      <c r="J8" s="18">
        <f>K8+L8</f>
        <v>625000</v>
      </c>
      <c r="K8" s="27">
        <v>0</v>
      </c>
      <c r="L8" s="39">
        <v>625000</v>
      </c>
      <c r="M8" s="7"/>
    </row>
    <row r="9" spans="1:13" ht="53.1" customHeight="1" x14ac:dyDescent="0.25">
      <c r="A9" s="41" t="s">
        <v>25</v>
      </c>
      <c r="B9" s="29" t="s">
        <v>21</v>
      </c>
      <c r="C9" s="30">
        <v>45245</v>
      </c>
      <c r="D9" s="30">
        <v>46706</v>
      </c>
      <c r="E9" s="31">
        <v>0</v>
      </c>
      <c r="F9" s="32" t="s">
        <v>26</v>
      </c>
      <c r="G9" s="33">
        <v>9576000</v>
      </c>
      <c r="H9" s="33">
        <f>320000+1318000+3978000-1452973.28-60000</f>
        <v>4103026.7199999997</v>
      </c>
      <c r="I9" s="27">
        <f>H9-L9</f>
        <v>4103026.7199999997</v>
      </c>
      <c r="J9" s="21">
        <v>0</v>
      </c>
      <c r="K9" s="33">
        <v>0</v>
      </c>
      <c r="L9" s="42">
        <v>0</v>
      </c>
      <c r="M9" s="7"/>
    </row>
    <row r="10" spans="1:13" x14ac:dyDescent="0.25">
      <c r="A10" s="96" t="s">
        <v>20</v>
      </c>
      <c r="B10" s="97"/>
      <c r="C10" s="97"/>
      <c r="D10" s="97"/>
      <c r="E10" s="97"/>
      <c r="F10" s="97"/>
      <c r="G10" s="22">
        <f t="shared" ref="G10:L10" si="1">SUM(G7:G9)</f>
        <v>18109614</v>
      </c>
      <c r="H10" s="22">
        <f t="shared" si="1"/>
        <v>7033699.2199999997</v>
      </c>
      <c r="I10" s="22">
        <f t="shared" si="1"/>
        <v>6322564.7199999997</v>
      </c>
      <c r="J10" s="22">
        <f t="shared" si="1"/>
        <v>711134.5</v>
      </c>
      <c r="K10" s="22">
        <f t="shared" si="1"/>
        <v>0</v>
      </c>
      <c r="L10" s="37">
        <f t="shared" si="1"/>
        <v>711134.5</v>
      </c>
      <c r="M10" s="7"/>
    </row>
    <row r="11" spans="1:13" x14ac:dyDescent="0.25">
      <c r="A11" s="98" t="s">
        <v>12</v>
      </c>
      <c r="B11" s="99"/>
      <c r="C11" s="99"/>
      <c r="D11" s="99"/>
      <c r="E11" s="99"/>
      <c r="F11" s="99"/>
      <c r="G11" s="34">
        <f t="shared" ref="G11:L11" si="2">G6+G10</f>
        <v>39391614</v>
      </c>
      <c r="H11" s="34">
        <f t="shared" si="2"/>
        <v>28315699.219999999</v>
      </c>
      <c r="I11" s="34">
        <f t="shared" si="2"/>
        <v>27604564.719999999</v>
      </c>
      <c r="J11" s="34">
        <f t="shared" si="2"/>
        <v>711134.5</v>
      </c>
      <c r="K11" s="34">
        <f t="shared" si="2"/>
        <v>0</v>
      </c>
      <c r="L11" s="43">
        <f t="shared" si="2"/>
        <v>711134.5</v>
      </c>
    </row>
    <row r="12" spans="1:13" x14ac:dyDescent="0.25">
      <c r="A12" s="92" t="s">
        <v>57</v>
      </c>
      <c r="B12" s="93"/>
      <c r="C12" s="93"/>
      <c r="D12" s="93"/>
      <c r="E12" s="93"/>
      <c r="F12" s="9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43">
        <v>0</v>
      </c>
    </row>
    <row r="13" spans="1:13" x14ac:dyDescent="0.25">
      <c r="A13" s="94" t="s">
        <v>58</v>
      </c>
      <c r="B13" s="95"/>
      <c r="C13" s="95"/>
      <c r="D13" s="95"/>
      <c r="E13" s="95"/>
      <c r="F13" s="95"/>
      <c r="G13" s="46">
        <f t="shared" ref="G13:L13" si="3">G11+G12</f>
        <v>39391614</v>
      </c>
      <c r="H13" s="46">
        <f t="shared" si="3"/>
        <v>28315699.219999999</v>
      </c>
      <c r="I13" s="46">
        <f t="shared" si="3"/>
        <v>27604564.719999999</v>
      </c>
      <c r="J13" s="46">
        <f t="shared" si="3"/>
        <v>711134.5</v>
      </c>
      <c r="K13" s="46">
        <f t="shared" si="3"/>
        <v>0</v>
      </c>
      <c r="L13" s="47">
        <f t="shared" si="3"/>
        <v>711134.5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</row>
    <row r="15" spans="1:13" x14ac:dyDescent="0.25">
      <c r="A15" s="8"/>
      <c r="B15" s="9"/>
      <c r="C15" s="9"/>
      <c r="D15" s="9"/>
      <c r="E15" s="9"/>
      <c r="F15" s="9"/>
      <c r="G15" s="9"/>
      <c r="H15" s="10"/>
      <c r="I15" s="7"/>
      <c r="J15" s="9"/>
      <c r="K15" s="9"/>
      <c r="L15" s="9"/>
    </row>
    <row r="16" spans="1:13" x14ac:dyDescent="0.25">
      <c r="A16" s="1"/>
      <c r="B16" s="1"/>
      <c r="C16" s="1"/>
      <c r="D16" s="1"/>
      <c r="E16" s="10"/>
      <c r="F16" s="1"/>
      <c r="G16" s="5"/>
      <c r="H16" s="5"/>
      <c r="I16" s="5"/>
      <c r="J16" s="5"/>
      <c r="K16" s="1"/>
      <c r="L16" s="1"/>
    </row>
    <row r="17" spans="1:12" x14ac:dyDescent="0.25">
      <c r="A17" s="1"/>
      <c r="B17" s="1"/>
      <c r="C17" s="1"/>
      <c r="D17" s="1"/>
      <c r="E17" s="6"/>
      <c r="F17" s="1"/>
      <c r="G17" s="5"/>
      <c r="H17" s="5"/>
      <c r="I17" s="5"/>
      <c r="J17" s="5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15">
    <mergeCell ref="A6:F6"/>
    <mergeCell ref="A10:F10"/>
    <mergeCell ref="A11:F11"/>
    <mergeCell ref="A12:F12"/>
    <mergeCell ref="A13:F13"/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7"/>
  <sheetViews>
    <sheetView tabSelected="1" zoomScaleNormal="100" workbookViewId="0">
      <pane ySplit="4" topLeftCell="A5" activePane="bottomLeft" state="frozen"/>
      <selection pane="bottomLeft" activeCell="M1" sqref="M1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2.7109375" bestFit="1" customWidth="1"/>
    <col min="10" max="12" width="11.5703125" bestFit="1" customWidth="1"/>
    <col min="13" max="13" width="12.42578125" bestFit="1" customWidth="1"/>
    <col min="14" max="14" width="11.7109375" bestFit="1" customWidth="1"/>
  </cols>
  <sheetData>
    <row r="1" spans="1:14" ht="15.75" x14ac:dyDescent="0.2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5" customHeight="1" x14ac:dyDescent="0.25">
      <c r="A3" s="89" t="s">
        <v>0</v>
      </c>
      <c r="B3" s="89" t="s">
        <v>1</v>
      </c>
      <c r="C3" s="89"/>
      <c r="D3" s="89"/>
      <c r="E3" s="90" t="s">
        <v>4</v>
      </c>
      <c r="F3" s="90" t="s">
        <v>5</v>
      </c>
      <c r="G3" s="90" t="s">
        <v>6</v>
      </c>
      <c r="H3" s="90" t="s">
        <v>56</v>
      </c>
      <c r="I3" s="90" t="s">
        <v>60</v>
      </c>
      <c r="J3" s="90" t="s">
        <v>7</v>
      </c>
      <c r="K3" s="89" t="s">
        <v>8</v>
      </c>
      <c r="L3" s="89"/>
    </row>
    <row r="4" spans="1:14" x14ac:dyDescent="0.25">
      <c r="A4" s="89"/>
      <c r="B4" s="2" t="s">
        <v>2</v>
      </c>
      <c r="C4" s="3" t="s">
        <v>3</v>
      </c>
      <c r="D4" s="3" t="s">
        <v>13</v>
      </c>
      <c r="E4" s="90"/>
      <c r="F4" s="90"/>
      <c r="G4" s="90"/>
      <c r="H4" s="90"/>
      <c r="I4" s="90"/>
      <c r="J4" s="90"/>
      <c r="K4" s="78" t="s">
        <v>9</v>
      </c>
      <c r="L4" s="78" t="s">
        <v>14</v>
      </c>
    </row>
    <row r="5" spans="1:14" x14ac:dyDescent="0.25">
      <c r="A5" s="35" t="s">
        <v>27</v>
      </c>
      <c r="B5" s="19" t="s">
        <v>30</v>
      </c>
      <c r="C5" s="19">
        <v>44882</v>
      </c>
      <c r="D5" s="19">
        <v>44882</v>
      </c>
      <c r="E5" s="20">
        <v>0</v>
      </c>
      <c r="F5" s="15" t="s">
        <v>28</v>
      </c>
      <c r="G5" s="18">
        <v>21282000</v>
      </c>
      <c r="H5" s="18">
        <v>21282000</v>
      </c>
      <c r="I5" s="18">
        <v>21282000</v>
      </c>
      <c r="J5" s="18">
        <v>0</v>
      </c>
      <c r="K5" s="21">
        <f>G5*E5</f>
        <v>0</v>
      </c>
      <c r="L5" s="36">
        <v>0</v>
      </c>
    </row>
    <row r="6" spans="1:14" x14ac:dyDescent="0.25">
      <c r="A6" s="96" t="s">
        <v>11</v>
      </c>
      <c r="B6" s="97"/>
      <c r="C6" s="97"/>
      <c r="D6" s="97"/>
      <c r="E6" s="97"/>
      <c r="F6" s="97"/>
      <c r="G6" s="22">
        <f t="shared" ref="G6:L6" si="0">SUM(G5:G5)</f>
        <v>21282000</v>
      </c>
      <c r="H6" s="22">
        <f t="shared" si="0"/>
        <v>21282000</v>
      </c>
      <c r="I6" s="22">
        <f t="shared" si="0"/>
        <v>21282000</v>
      </c>
      <c r="J6" s="22">
        <f t="shared" si="0"/>
        <v>0</v>
      </c>
      <c r="K6" s="22">
        <f t="shared" si="0"/>
        <v>0</v>
      </c>
      <c r="L6" s="37">
        <f t="shared" si="0"/>
        <v>0</v>
      </c>
    </row>
    <row r="7" spans="1:14" ht="53.1" customHeight="1" x14ac:dyDescent="0.25">
      <c r="A7" s="38" t="s">
        <v>15</v>
      </c>
      <c r="B7" s="23" t="s">
        <v>16</v>
      </c>
      <c r="C7" s="24">
        <v>41608</v>
      </c>
      <c r="D7" s="24">
        <v>45626</v>
      </c>
      <c r="E7" s="25">
        <v>0</v>
      </c>
      <c r="F7" s="26" t="s">
        <v>17</v>
      </c>
      <c r="G7" s="27">
        <v>1033614</v>
      </c>
      <c r="H7" s="27">
        <v>344538</v>
      </c>
      <c r="I7" s="27">
        <f>H7-L7</f>
        <v>258403.5</v>
      </c>
      <c r="J7" s="18">
        <f>K7+L7</f>
        <v>86134.5</v>
      </c>
      <c r="K7" s="27">
        <v>0</v>
      </c>
      <c r="L7" s="39">
        <v>86134.5</v>
      </c>
      <c r="M7" s="7"/>
      <c r="N7" s="7"/>
    </row>
    <row r="8" spans="1:14" ht="53.1" customHeight="1" x14ac:dyDescent="0.25">
      <c r="A8" s="40" t="s">
        <v>18</v>
      </c>
      <c r="B8" s="23" t="s">
        <v>10</v>
      </c>
      <c r="C8" s="24">
        <v>40998</v>
      </c>
      <c r="D8" s="24">
        <v>45015</v>
      </c>
      <c r="E8" s="25">
        <v>0</v>
      </c>
      <c r="F8" s="28" t="s">
        <v>19</v>
      </c>
      <c r="G8" s="27">
        <v>7500000</v>
      </c>
      <c r="H8" s="27">
        <v>1875000</v>
      </c>
      <c r="I8" s="27">
        <f>H8-L8</f>
        <v>1250000</v>
      </c>
      <c r="J8" s="18">
        <f>K8+L8</f>
        <v>625000</v>
      </c>
      <c r="K8" s="27">
        <v>0</v>
      </c>
      <c r="L8" s="39">
        <v>625000</v>
      </c>
      <c r="M8" s="7"/>
      <c r="N8" s="7"/>
    </row>
    <row r="9" spans="1:14" ht="53.1" customHeight="1" x14ac:dyDescent="0.25">
      <c r="A9" s="41" t="s">
        <v>25</v>
      </c>
      <c r="B9" s="29" t="s">
        <v>21</v>
      </c>
      <c r="C9" s="30">
        <v>45245</v>
      </c>
      <c r="D9" s="30">
        <v>46706</v>
      </c>
      <c r="E9" s="31">
        <v>0</v>
      </c>
      <c r="F9" s="32" t="s">
        <v>26</v>
      </c>
      <c r="G9" s="33">
        <v>9576000</v>
      </c>
      <c r="H9" s="33">
        <v>1914758.64</v>
      </c>
      <c r="I9" s="27">
        <f>H9-L9</f>
        <v>1914758.64</v>
      </c>
      <c r="J9" s="18">
        <f>K9+L9</f>
        <v>0</v>
      </c>
      <c r="K9" s="33">
        <v>0</v>
      </c>
      <c r="L9" s="42">
        <v>0</v>
      </c>
      <c r="M9" s="7"/>
    </row>
    <row r="10" spans="1:14" x14ac:dyDescent="0.25">
      <c r="A10" s="96" t="s">
        <v>20</v>
      </c>
      <c r="B10" s="97"/>
      <c r="C10" s="97"/>
      <c r="D10" s="97"/>
      <c r="E10" s="97"/>
      <c r="F10" s="97"/>
      <c r="G10" s="22">
        <f>SUM(G7:G9)</f>
        <v>18109614</v>
      </c>
      <c r="H10" s="22">
        <f>SUM(H7:H9)</f>
        <v>4134296.6399999997</v>
      </c>
      <c r="I10" s="22">
        <f>SUM(I7:I9)</f>
        <v>3423162.1399999997</v>
      </c>
      <c r="J10" s="22">
        <f>SUM(J7:J9)</f>
        <v>711134.5</v>
      </c>
      <c r="K10" s="22">
        <f t="shared" ref="K10" si="1">SUM(K7:K9)</f>
        <v>0</v>
      </c>
      <c r="L10" s="37">
        <f>SUM(L7:L9)</f>
        <v>711134.5</v>
      </c>
      <c r="M10" s="7"/>
    </row>
    <row r="11" spans="1:14" x14ac:dyDescent="0.25">
      <c r="A11" s="98" t="s">
        <v>12</v>
      </c>
      <c r="B11" s="99"/>
      <c r="C11" s="99"/>
      <c r="D11" s="99"/>
      <c r="E11" s="99"/>
      <c r="F11" s="99"/>
      <c r="G11" s="34">
        <f t="shared" ref="G11:L11" si="2">G6+G10</f>
        <v>39391614</v>
      </c>
      <c r="H11" s="34">
        <f t="shared" si="2"/>
        <v>25416296.640000001</v>
      </c>
      <c r="I11" s="34">
        <f t="shared" si="2"/>
        <v>24705162.140000001</v>
      </c>
      <c r="J11" s="34">
        <f t="shared" si="2"/>
        <v>711134.5</v>
      </c>
      <c r="K11" s="34">
        <f t="shared" si="2"/>
        <v>0</v>
      </c>
      <c r="L11" s="43">
        <f t="shared" si="2"/>
        <v>711134.5</v>
      </c>
    </row>
    <row r="12" spans="1:14" x14ac:dyDescent="0.25">
      <c r="A12" s="41" t="s">
        <v>61</v>
      </c>
      <c r="B12" s="29" t="s">
        <v>62</v>
      </c>
      <c r="C12" s="29" t="s">
        <v>63</v>
      </c>
      <c r="D12" s="29" t="s">
        <v>64</v>
      </c>
      <c r="E12" s="80">
        <v>1.8E-3</v>
      </c>
      <c r="F12" s="32" t="s">
        <v>65</v>
      </c>
      <c r="G12" s="33">
        <v>77000000</v>
      </c>
      <c r="H12" s="33">
        <v>0</v>
      </c>
      <c r="I12" s="27">
        <v>77000000</v>
      </c>
      <c r="J12" s="18">
        <f>K12+L12</f>
        <v>138600</v>
      </c>
      <c r="K12" s="33">
        <f>E12*G12</f>
        <v>138600</v>
      </c>
      <c r="L12" s="42">
        <v>0</v>
      </c>
    </row>
    <row r="13" spans="1:14" x14ac:dyDescent="0.25">
      <c r="A13" s="92" t="s">
        <v>66</v>
      </c>
      <c r="B13" s="93"/>
      <c r="C13" s="93"/>
      <c r="D13" s="93"/>
      <c r="E13" s="93"/>
      <c r="F13" s="93"/>
      <c r="G13" s="34">
        <f>G12</f>
        <v>77000000</v>
      </c>
      <c r="H13" s="34">
        <f t="shared" ref="H13:L13" si="3">H12</f>
        <v>0</v>
      </c>
      <c r="I13" s="34">
        <f t="shared" si="3"/>
        <v>77000000</v>
      </c>
      <c r="J13" s="34">
        <f t="shared" si="3"/>
        <v>138600</v>
      </c>
      <c r="K13" s="34">
        <f t="shared" si="3"/>
        <v>138600</v>
      </c>
      <c r="L13" s="43">
        <f t="shared" si="3"/>
        <v>0</v>
      </c>
    </row>
    <row r="14" spans="1:14" x14ac:dyDescent="0.25">
      <c r="A14" s="94" t="s">
        <v>67</v>
      </c>
      <c r="B14" s="95"/>
      <c r="C14" s="95"/>
      <c r="D14" s="95"/>
      <c r="E14" s="95"/>
      <c r="F14" s="95"/>
      <c r="G14" s="46">
        <f t="shared" ref="G14:L14" si="4">G11+G13</f>
        <v>116391614</v>
      </c>
      <c r="H14" s="46">
        <f t="shared" si="4"/>
        <v>25416296.640000001</v>
      </c>
      <c r="I14" s="46">
        <f t="shared" si="4"/>
        <v>101705162.14</v>
      </c>
      <c r="J14" s="46">
        <f t="shared" si="4"/>
        <v>849734.5</v>
      </c>
      <c r="K14" s="46">
        <f t="shared" si="4"/>
        <v>138600</v>
      </c>
      <c r="L14" s="47">
        <f t="shared" si="4"/>
        <v>711134.5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</row>
    <row r="16" spans="1:14" ht="57" customHeight="1" x14ac:dyDescent="0.25">
      <c r="A16" s="100" t="s">
        <v>73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x14ac:dyDescent="0.25">
      <c r="A17" s="1"/>
      <c r="B17" s="1"/>
      <c r="C17" s="1"/>
      <c r="D17" s="1"/>
      <c r="E17" s="1"/>
      <c r="F17" s="1"/>
      <c r="G17" s="5"/>
      <c r="H17" s="5"/>
      <c r="I17" s="5"/>
      <c r="J17" s="5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16">
    <mergeCell ref="A16:L16"/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  <mergeCell ref="A6:F6"/>
    <mergeCell ref="A10:F10"/>
    <mergeCell ref="A11:F11"/>
    <mergeCell ref="A13:F13"/>
    <mergeCell ref="A14:F1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Estado deuda 2016</vt:lpstr>
      <vt:lpstr>Estado deuda 2017</vt:lpstr>
      <vt:lpstr>Estado deuda 2018</vt:lpstr>
      <vt:lpstr>Estado deuda 2019</vt:lpstr>
      <vt:lpstr>Estado deuda 2020</vt:lpstr>
      <vt:lpstr>Estado deuda 2021</vt:lpstr>
      <vt:lpstr>'Estado deuda 2016'!Área_de_impresión</vt:lpstr>
      <vt:lpstr>'Estado deuda 2017'!Área_de_impresión</vt:lpstr>
      <vt:lpstr>'Estado deuda 2018'!Área_de_impresión</vt:lpstr>
      <vt:lpstr>'Estado deuda 2019'!Área_de_impresión</vt:lpstr>
      <vt:lpstr>'Estado deuda 2021'!Área_de_impresión</vt:lpstr>
    </vt:vector>
  </TitlesOfParts>
  <Company>Cabildo de Gran Canaria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jvadillo</dc:creator>
  <cp:lastModifiedBy>usuariocabildo</cp:lastModifiedBy>
  <cp:lastPrinted>2018-11-21T12:21:50Z</cp:lastPrinted>
  <dcterms:created xsi:type="dcterms:W3CDTF">2010-12-07T10:22:32Z</dcterms:created>
  <dcterms:modified xsi:type="dcterms:W3CDTF">2021-02-26T10:00:24Z</dcterms:modified>
</cp:coreProperties>
</file>