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datos\servteso\Gestion_Financiera\Transparencia\Publicación datos en la Web\2018\"/>
    </mc:Choice>
  </mc:AlternateContent>
  <bookViews>
    <workbookView xWindow="0" yWindow="0" windowWidth="20460" windowHeight="5430" tabRatio="720" firstSheet="1" activeTab="5"/>
  </bookViews>
  <sheets>
    <sheet name="Estado deuda 2013" sheetId="10" r:id="rId1"/>
    <sheet name="Estado deuda 2014" sheetId="9" r:id="rId2"/>
    <sheet name="Estado deuda 2015" sheetId="8" r:id="rId3"/>
    <sheet name="Estado deuda 2016" sheetId="7" r:id="rId4"/>
    <sheet name="Estado deuda 2017" sheetId="6" r:id="rId5"/>
    <sheet name="Estado deuda 2018" sheetId="5" r:id="rId6"/>
  </sheets>
  <definedNames>
    <definedName name="_xlnm.Print_Area" localSheetId="0">'Estado deuda 2013'!$A$1:$L$20</definedName>
    <definedName name="_xlnm.Print_Area" localSheetId="1">'Estado deuda 2014'!$A$1:$L$19</definedName>
    <definedName name="_xlnm.Print_Area" localSheetId="2">'Estado deuda 2015'!$A$1:$L$18</definedName>
    <definedName name="_xlnm.Print_Area" localSheetId="3">'Estado deuda 2016'!$A$1:$L$16</definedName>
    <definedName name="_xlnm.Print_Area" localSheetId="4">'Estado deuda 2017'!$A$1:$L$17</definedName>
    <definedName name="_xlnm.Print_Area" localSheetId="5">'Estado deuda 2018'!$A$1:$L$17</definedName>
  </definedNames>
  <calcPr calcId="152511"/>
</workbook>
</file>

<file path=xl/calcChain.xml><?xml version="1.0" encoding="utf-8"?>
<calcChain xmlns="http://schemas.openxmlformats.org/spreadsheetml/2006/main">
  <c r="L18" i="10" l="1"/>
  <c r="H18" i="10"/>
  <c r="G18" i="10"/>
  <c r="K17" i="10"/>
  <c r="K18" i="10" s="1"/>
  <c r="I17" i="10"/>
  <c r="J16" i="10"/>
  <c r="I16" i="10"/>
  <c r="I18" i="10" s="1"/>
  <c r="L14" i="10"/>
  <c r="K14" i="10"/>
  <c r="H14" i="10"/>
  <c r="G14" i="10"/>
  <c r="J13" i="10"/>
  <c r="I13" i="10"/>
  <c r="H13" i="10"/>
  <c r="J12" i="10"/>
  <c r="J14" i="10" s="1"/>
  <c r="I12" i="10"/>
  <c r="I14" i="10" s="1"/>
  <c r="L11" i="10"/>
  <c r="K11" i="10"/>
  <c r="J11" i="10"/>
  <c r="H11" i="10"/>
  <c r="G11" i="10"/>
  <c r="J10" i="10"/>
  <c r="I10" i="10"/>
  <c r="I11" i="10" s="1"/>
  <c r="L9" i="10"/>
  <c r="L15" i="10" s="1"/>
  <c r="L19" i="10" s="1"/>
  <c r="I9" i="10"/>
  <c r="H9" i="10"/>
  <c r="H15" i="10" s="1"/>
  <c r="H19" i="10" s="1"/>
  <c r="G9" i="10"/>
  <c r="G15" i="10" s="1"/>
  <c r="G19" i="10" s="1"/>
  <c r="K8" i="10"/>
  <c r="K9" i="10" s="1"/>
  <c r="K15" i="10" s="1"/>
  <c r="K19" i="10" s="1"/>
  <c r="J8" i="10"/>
  <c r="L6" i="10"/>
  <c r="J6" i="10"/>
  <c r="J9" i="10" s="1"/>
  <c r="J15" i="10" l="1"/>
  <c r="I15" i="10"/>
  <c r="I19" i="10" s="1"/>
  <c r="J17" i="10"/>
  <c r="J18" i="10" s="1"/>
  <c r="L17" i="9"/>
  <c r="K17" i="9"/>
  <c r="J17" i="9"/>
  <c r="I17" i="9"/>
  <c r="H17" i="9"/>
  <c r="G17" i="9"/>
  <c r="J16" i="9"/>
  <c r="I16" i="9"/>
  <c r="L14" i="9"/>
  <c r="K14" i="9"/>
  <c r="G14" i="9"/>
  <c r="J13" i="9"/>
  <c r="I13" i="9"/>
  <c r="J12" i="9"/>
  <c r="J14" i="9" s="1"/>
  <c r="I12" i="9"/>
  <c r="I14" i="9" s="1"/>
  <c r="H12" i="9"/>
  <c r="H14" i="9" s="1"/>
  <c r="L11" i="9"/>
  <c r="K11" i="9"/>
  <c r="J11" i="9"/>
  <c r="I11" i="9"/>
  <c r="H11" i="9"/>
  <c r="G11" i="9"/>
  <c r="J10" i="9"/>
  <c r="I10" i="9"/>
  <c r="L9" i="9"/>
  <c r="L15" i="9" s="1"/>
  <c r="L18" i="9" s="1"/>
  <c r="K9" i="9"/>
  <c r="K15" i="9" s="1"/>
  <c r="K18" i="9" s="1"/>
  <c r="G9" i="9"/>
  <c r="G15" i="9" s="1"/>
  <c r="G18" i="9" s="1"/>
  <c r="K8" i="9"/>
  <c r="J8" i="9"/>
  <c r="I8" i="9"/>
  <c r="H8" i="9"/>
  <c r="K7" i="9"/>
  <c r="J7" i="9"/>
  <c r="I7" i="9"/>
  <c r="I9" i="9" s="1"/>
  <c r="I15" i="9" s="1"/>
  <c r="I18" i="9" s="1"/>
  <c r="H7" i="9"/>
  <c r="L6" i="9"/>
  <c r="J6" i="9" s="1"/>
  <c r="J9" i="9" s="1"/>
  <c r="J15" i="9" s="1"/>
  <c r="J18" i="9" s="1"/>
  <c r="K6" i="9"/>
  <c r="H6" i="9"/>
  <c r="H9" i="9" s="1"/>
  <c r="J19" i="10" l="1"/>
  <c r="H15" i="9"/>
  <c r="H18" i="9" s="1"/>
  <c r="H6" i="8"/>
  <c r="I6" i="8"/>
  <c r="I9" i="8"/>
  <c r="K6" i="8"/>
  <c r="J6" i="8"/>
  <c r="J9" i="8"/>
  <c r="J16" i="8"/>
  <c r="J18" i="8"/>
  <c r="H7" i="8"/>
  <c r="I7" i="8"/>
  <c r="K7" i="8"/>
  <c r="J7" i="8"/>
  <c r="K8" i="8"/>
  <c r="J8" i="8"/>
  <c r="G9" i="8"/>
  <c r="H9" i="8"/>
  <c r="L9" i="8"/>
  <c r="I10" i="8"/>
  <c r="I11" i="8"/>
  <c r="J10" i="8"/>
  <c r="J11" i="8"/>
  <c r="L10" i="8"/>
  <c r="G11" i="8"/>
  <c r="H11" i="8"/>
  <c r="K11" i="8"/>
  <c r="L11" i="8"/>
  <c r="I12" i="8"/>
  <c r="J12" i="8"/>
  <c r="J13" i="8"/>
  <c r="J15" i="8"/>
  <c r="H14" i="8"/>
  <c r="H15" i="8"/>
  <c r="G15" i="8"/>
  <c r="I15" i="8"/>
  <c r="K15" i="8"/>
  <c r="L15" i="8"/>
  <c r="G16" i="8"/>
  <c r="L16" i="8"/>
  <c r="G18" i="8"/>
  <c r="L18" i="8"/>
  <c r="L13" i="7"/>
  <c r="L14" i="7"/>
  <c r="L16" i="7"/>
  <c r="K13" i="7"/>
  <c r="G13" i="7"/>
  <c r="I12" i="7"/>
  <c r="I13" i="7"/>
  <c r="H12" i="7"/>
  <c r="H13" i="7"/>
  <c r="J11" i="7"/>
  <c r="J10" i="7"/>
  <c r="J13" i="7"/>
  <c r="L9" i="7"/>
  <c r="H9" i="7"/>
  <c r="G9" i="7"/>
  <c r="G14" i="7"/>
  <c r="G16" i="7"/>
  <c r="K8" i="7"/>
  <c r="J8" i="7"/>
  <c r="K7" i="7"/>
  <c r="J7" i="7"/>
  <c r="J9" i="7"/>
  <c r="I7" i="7"/>
  <c r="K6" i="7"/>
  <c r="J6" i="7"/>
  <c r="I6" i="7"/>
  <c r="I9" i="7"/>
  <c r="I14" i="7"/>
  <c r="I16" i="7"/>
  <c r="L16" i="6"/>
  <c r="K16" i="6"/>
  <c r="J16" i="6"/>
  <c r="I16" i="6"/>
  <c r="H16" i="6"/>
  <c r="G16" i="6"/>
  <c r="L13" i="6"/>
  <c r="L14" i="6"/>
  <c r="L17" i="6"/>
  <c r="K13" i="6"/>
  <c r="G13" i="6"/>
  <c r="G14" i="6"/>
  <c r="G17" i="6"/>
  <c r="I12" i="6"/>
  <c r="H12" i="6"/>
  <c r="J11" i="6"/>
  <c r="I11" i="6"/>
  <c r="H11" i="6"/>
  <c r="H13" i="6"/>
  <c r="J10" i="6"/>
  <c r="J13" i="6"/>
  <c r="I10" i="6"/>
  <c r="I13" i="6"/>
  <c r="H10" i="6"/>
  <c r="L9" i="6"/>
  <c r="H9" i="6"/>
  <c r="G9" i="6"/>
  <c r="K8" i="6"/>
  <c r="J8" i="6"/>
  <c r="K7" i="6"/>
  <c r="K9" i="6"/>
  <c r="K14" i="6"/>
  <c r="K17" i="6"/>
  <c r="J7" i="6"/>
  <c r="J9" i="6"/>
  <c r="J14" i="6"/>
  <c r="J17" i="6"/>
  <c r="I7" i="6"/>
  <c r="I9" i="6"/>
  <c r="K6" i="6"/>
  <c r="J6" i="6"/>
  <c r="L16" i="5"/>
  <c r="K16" i="5"/>
  <c r="J16" i="5"/>
  <c r="I16" i="5"/>
  <c r="H16" i="5"/>
  <c r="G16" i="5"/>
  <c r="L13" i="5"/>
  <c r="K13" i="5"/>
  <c r="G13" i="5"/>
  <c r="H12" i="5"/>
  <c r="H13" i="5"/>
  <c r="J11" i="5"/>
  <c r="J13" i="5"/>
  <c r="I11" i="5"/>
  <c r="J10" i="5"/>
  <c r="I10" i="5"/>
  <c r="L9" i="5"/>
  <c r="L14" i="5"/>
  <c r="L17" i="5"/>
  <c r="I9" i="5"/>
  <c r="H9" i="5"/>
  <c r="G9" i="5"/>
  <c r="G14" i="5"/>
  <c r="G17" i="5"/>
  <c r="K8" i="5"/>
  <c r="K7" i="5"/>
  <c r="J7" i="5"/>
  <c r="K6" i="5"/>
  <c r="J6" i="5"/>
  <c r="J9" i="5"/>
  <c r="J14" i="5"/>
  <c r="J17" i="5"/>
  <c r="H16" i="8"/>
  <c r="H18" i="8"/>
  <c r="I16" i="8"/>
  <c r="I18" i="8"/>
  <c r="K9" i="8"/>
  <c r="K16" i="8"/>
  <c r="K18" i="8"/>
  <c r="K9" i="7"/>
  <c r="K14" i="7"/>
  <c r="K16" i="7"/>
  <c r="I14" i="6"/>
  <c r="I17" i="6" s="1"/>
  <c r="H14" i="6"/>
  <c r="H17" i="6"/>
  <c r="H14" i="5"/>
  <c r="H17" i="5"/>
  <c r="K9" i="5"/>
  <c r="K14" i="5"/>
  <c r="K17" i="5"/>
  <c r="I12" i="5"/>
  <c r="I13" i="5"/>
  <c r="I14" i="5"/>
  <c r="I17" i="5"/>
  <c r="H14" i="7"/>
  <c r="H16" i="7"/>
  <c r="J14" i="7"/>
  <c r="J16" i="7"/>
</calcChain>
</file>

<file path=xl/sharedStrings.xml><?xml version="1.0" encoding="utf-8"?>
<sst xmlns="http://schemas.openxmlformats.org/spreadsheetml/2006/main" count="264" uniqueCount="91">
  <si>
    <t>Concepto</t>
  </si>
  <si>
    <t>Fechas</t>
  </si>
  <si>
    <t>Formalización</t>
  </si>
  <si>
    <t>1ª amortización</t>
  </si>
  <si>
    <t>Tipo de interés</t>
  </si>
  <si>
    <t>Destino</t>
  </si>
  <si>
    <t>Capital formalizado</t>
  </si>
  <si>
    <t>Anualidad</t>
  </si>
  <si>
    <t>Carga financiera</t>
  </si>
  <si>
    <t>Intereses</t>
  </si>
  <si>
    <t>Dic. 2009</t>
  </si>
  <si>
    <t>TOTAL  DEUDA PÚBLICA …………………………………………………………………………………………………………………………….</t>
  </si>
  <si>
    <t>TOTAL OPERACIONES DE CRÉDITO CONCERTADAS ………………………………………………………………………………………………….</t>
  </si>
  <si>
    <t>Ult. amortización</t>
  </si>
  <si>
    <t>Amortizaciones</t>
  </si>
  <si>
    <t>Préstamo-Subvención       Nº TSI-070200-2009-49</t>
  </si>
  <si>
    <t>Nov. 2009</t>
  </si>
  <si>
    <t>Gran Canaria Centro Digital</t>
  </si>
  <si>
    <t>Préstamo-Subvención       Res. 688             AG.C. I. I. S. I.</t>
  </si>
  <si>
    <t>Infraestructuras troncales de telecomunicaciones</t>
  </si>
  <si>
    <t>TOTAL PRÉSTAMOS - SUBVENCIÓN …………………...…………………………………………………………………………………………….</t>
  </si>
  <si>
    <t>Dic. 2013</t>
  </si>
  <si>
    <t>Deuda P. 2014</t>
  </si>
  <si>
    <t>Inversiones 2014</t>
  </si>
  <si>
    <t>Nov. 2014</t>
  </si>
  <si>
    <t>Préstamo-Parques tecnológicos Res.363 AG.C.I.I.S.I.</t>
  </si>
  <si>
    <t>Creación y puesta en marcha de una ubicación del Parque Tecnológico de GC</t>
  </si>
  <si>
    <t>Deuda P. 2017</t>
  </si>
  <si>
    <t>Inversiones 2017</t>
  </si>
  <si>
    <t>Capital vivo a 31/12/2018</t>
  </si>
  <si>
    <t>Nov. 2017</t>
  </si>
  <si>
    <t>Estado de la deuda financiera a largo plazo propia del Cabildo de Gran Canaria para 2018 (en Euros)</t>
  </si>
  <si>
    <t>Capital vivo a 31/12/2017</t>
  </si>
  <si>
    <t>Deuda P. 2013</t>
  </si>
  <si>
    <t>Inversiones 2013</t>
  </si>
  <si>
    <t>Deuda P. 2018</t>
  </si>
  <si>
    <t>Inversiones 2018</t>
  </si>
  <si>
    <t>TOTAL OPERACIONES DE CRÉDITO PROYECTADAS PARA 2018 ………………………………………………………………………..</t>
  </si>
  <si>
    <t>TOTAL DEUDA FINANCIERA A L/P PROPIA DEL CABILDO DE GRAN CANARIA PREVISTA PARA 2018…………………….……..</t>
  </si>
  <si>
    <t>Estado de la deuda financiera a largo plazo propia del Cabildo de Gran Canaria para 2017 (en Euros)</t>
  </si>
  <si>
    <t>Capital vivo a 31/12/2016</t>
  </si>
  <si>
    <t>Deuda P. 2012</t>
  </si>
  <si>
    <t>Nov. 2012</t>
  </si>
  <si>
    <t>Inversiones 2012</t>
  </si>
  <si>
    <t>Dic. 2017</t>
  </si>
  <si>
    <t>Dic. 2022</t>
  </si>
  <si>
    <t>TOTAL OPERACIONES DE CRÉDITO PROYECTADAS PARA 2017 ………………………………………………………………………..</t>
  </si>
  <si>
    <t>TOTAL DEUDA FINANCIERA A L/P PROPIA DEL CABILDO DE GRAN CANARIA PREVISTA PARA 2017…………………….……..</t>
  </si>
  <si>
    <t>El capital vivo a 31/12/2017 se calcula bajo la hipótesis de que se coloque el total de deuda pública a emitir en 2017.</t>
  </si>
  <si>
    <t>Estado de la deuda financiera a largo plazo propia del Cabildo de Gran Canaria para 2016 (en Euros)</t>
  </si>
  <si>
    <t>Capital vivo a 31/12/2015</t>
  </si>
  <si>
    <t>TOTAL OPERACIONES DE CRÉDITO PROYECTADAS PARA 2016 ………………………………………………………………………..</t>
  </si>
  <si>
    <t>TOTAL DEUDA FINANCIERA A L/P PROPIA DEL CABILDO DE GRAN CANARIA PREVISTA PARA 2016…………………….……..</t>
  </si>
  <si>
    <r>
      <rPr>
        <b/>
        <sz val="8"/>
        <color indexed="8"/>
        <rFont val="Calibri"/>
        <family val="2"/>
      </rPr>
      <t>Nota (2)</t>
    </r>
    <r>
      <rPr>
        <sz val="8"/>
        <color indexed="8"/>
        <rFont val="Calibri"/>
        <family val="2"/>
      </rPr>
      <t>: En el préstamo B.E.I. Contrato nº 21685, se ha considerado junto la cuota de amortización anual constante =828.310,97, una amortización anticipada de 8.000.000 €.</t>
    </r>
  </si>
  <si>
    <r>
      <rPr>
        <b/>
        <sz val="8"/>
        <color indexed="8"/>
        <rFont val="Calibri"/>
        <family val="2"/>
      </rPr>
      <t>Nota (1):</t>
    </r>
    <r>
      <rPr>
        <sz val="8"/>
        <color indexed="8"/>
        <rFont val="Calibri"/>
        <family val="2"/>
      </rPr>
      <t xml:space="preserve"> Los intereses del préstamo correspondiente al B.E.I. se han calculado sobre la previsión de un tipo de interés medio para 2014 del 0,5% anual.</t>
    </r>
  </si>
  <si>
    <t>TOTAL DEUDA FINANCIERA A L/P PROPIA DEL CABILDO DE GRAN CANARIA PREVISTA PARA 2015…………………….……..</t>
  </si>
  <si>
    <t>TOTAL OPERACIONES DE CRÉDITO PROYECTADAS PARA 2015 ………………………………………………………………………..</t>
  </si>
  <si>
    <t>TOTAL BANCO EUROPEO DE INVERSIONES ………………………….………………………………………………………………………………….</t>
  </si>
  <si>
    <t>Infraestructuras urbanas 2000-2004</t>
  </si>
  <si>
    <t>Eu 3M + 0,12</t>
  </si>
  <si>
    <r>
      <t>B.E.I.</t>
    </r>
    <r>
      <rPr>
        <sz val="8"/>
        <color indexed="8"/>
        <rFont val="Calibri"/>
        <family val="2"/>
      </rPr>
      <t>Contrato Nº 21685</t>
    </r>
  </si>
  <si>
    <t>Estado de la deuda financiera a largo plazo propia del Cabildo de Gran Canaria para 2015 (en Euros)</t>
  </si>
  <si>
    <t>Estado de la deuda financiera a largo plazo propia del Cabildo de Gran Canaria para 2014 (en Euros)</t>
  </si>
  <si>
    <t>Capital vivo a 31/12/2013</t>
  </si>
  <si>
    <t>Capital vivo a 31/12/2014</t>
  </si>
  <si>
    <t>Deuda P. 2009</t>
  </si>
  <si>
    <t>Inversiones 2009</t>
  </si>
  <si>
    <r>
      <t xml:space="preserve">B.E.I.                  </t>
    </r>
    <r>
      <rPr>
        <sz val="8"/>
        <color indexed="8"/>
        <rFont val="Calibri"/>
        <family val="2"/>
      </rPr>
      <t>Contrato              Nº 21685</t>
    </r>
  </si>
  <si>
    <t>Dic. 2014</t>
  </si>
  <si>
    <t>Dic. 2019</t>
  </si>
  <si>
    <t>TOTAL OPERACIONES DE CRÉDITO PROYECTADAS PARA 2014 ………………………………………………………………………..</t>
  </si>
  <si>
    <t>TOTAL DEUDA FINANCIERA A L/P PROPIA DEL CABILDO DE GRAN CANARIA PREVISTA PARA 2014…………………….……..</t>
  </si>
  <si>
    <r>
      <rPr>
        <b/>
        <sz val="8"/>
        <color indexed="8"/>
        <rFont val="Calibri"/>
        <family val="2"/>
      </rPr>
      <t>Nota (1):</t>
    </r>
    <r>
      <rPr>
        <sz val="8"/>
        <color indexed="8"/>
        <rFont val="Calibri"/>
        <family val="2"/>
      </rPr>
      <t xml:space="preserve"> Los intereses del préstamo correspondiente al B.E.I. se han calculado sobre la previsión de un tipo de interés medio para 2014 del 1,12% anual.</t>
    </r>
  </si>
  <si>
    <r>
      <rPr>
        <b/>
        <sz val="8"/>
        <color indexed="8"/>
        <rFont val="Calibri"/>
        <family val="2"/>
      </rPr>
      <t>Nota (2):</t>
    </r>
    <r>
      <rPr>
        <sz val="8"/>
        <color indexed="8"/>
        <rFont val="Calibri"/>
        <family val="2"/>
      </rPr>
      <t xml:space="preserve"> En la deuda pública proyectada para 2014 no figuran intereses por las características inherentes a una emisión apta para la R.I.C.</t>
    </r>
  </si>
  <si>
    <t>Estado de la deuda financiera a largo plazo propia del Cabildo de Gran Canaria para 2013 (en Euros)</t>
  </si>
  <si>
    <t>Capital vivo a 31/12/2012</t>
  </si>
  <si>
    <t>Deuda P. 2008</t>
  </si>
  <si>
    <t>Dic. 2008</t>
  </si>
  <si>
    <t>Inversiones 2008</t>
  </si>
  <si>
    <t>Nov. 2013</t>
  </si>
  <si>
    <t>Nov. 2018</t>
  </si>
  <si>
    <t>Ptmo. EEFF</t>
  </si>
  <si>
    <t>Octubre 2013</t>
  </si>
  <si>
    <t>Enero 2014</t>
  </si>
  <si>
    <t>Octubre 2023</t>
  </si>
  <si>
    <t>Parques tecnológicos</t>
  </si>
  <si>
    <t>TOTAL OPERACIONES DE CRÉDITO PROYECTADAS PARA 2013 ………………………………………………………………………..</t>
  </si>
  <si>
    <t>TOTAL DEUDA FINANCIERA A L/P PROPIA DEL CABILDO DE GRAN CANARIA PREVISTA PARA 2013…………………….……..</t>
  </si>
  <si>
    <r>
      <rPr>
        <b/>
        <sz val="8"/>
        <color indexed="8"/>
        <rFont val="Calibri"/>
        <family val="2"/>
      </rPr>
      <t>Nota (1):</t>
    </r>
    <r>
      <rPr>
        <sz val="8"/>
        <color indexed="8"/>
        <rFont val="Calibri"/>
        <family val="2"/>
      </rPr>
      <t xml:space="preserve"> Los intereses del préstamo correspondiente al B.E.I. se han calculado sobre la previsión de un tipo de interés medio para 2013 del 1,12% anual.</t>
    </r>
  </si>
  <si>
    <r>
      <rPr>
        <b/>
        <sz val="8"/>
        <color indexed="8"/>
        <rFont val="Calibri"/>
        <family val="2"/>
      </rPr>
      <t>Nota (2):</t>
    </r>
    <r>
      <rPr>
        <sz val="8"/>
        <color indexed="8"/>
        <rFont val="Calibri"/>
        <family val="2"/>
      </rPr>
      <t xml:space="preserve"> En la deuda pública proyectada para 2013 no figuran intereses por las características inherentes a una emisión apta para la R.I.C.</t>
    </r>
  </si>
  <si>
    <t>Conforme a la Resolución nº 209 del Director de la ACIISI, se inició procedimiento de reintegro por importe de 1.512.973,28 euros, en concepto de préstamo abonado y no justificado. Ello explica la reducción del capital vivo del préstamo Parques tecnológicos entre el Estado de la deuda 2016 y el Estado de la deuda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</si>
</sst>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00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/>
    <xf numFmtId="0" fontId="3" fillId="0" borderId="0" xfId="0" applyFont="1" applyAlignment="1">
      <alignment horizontal="left"/>
    </xf>
    <xf numFmtId="4" fontId="0" fillId="0" borderId="0" xfId="0" applyNumberFormat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4" fontId="9" fillId="3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9" fontId="8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vertical="center"/>
    </xf>
    <xf numFmtId="4" fontId="9" fillId="3" borderId="0" xfId="0" applyNumberFormat="1" applyFont="1" applyFill="1" applyAlignment="1">
      <alignment horizontal="right" vertical="center"/>
    </xf>
    <xf numFmtId="4" fontId="9" fillId="4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9" fillId="3" borderId="0" xfId="0" applyNumberFormat="1" applyFont="1" applyFill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8" fontId="0" fillId="0" borderId="0" xfId="0" applyNumberFormat="1"/>
    <xf numFmtId="0" fontId="1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4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4" fontId="8" fillId="0" borderId="0" xfId="0" applyNumberFormat="1" applyFont="1" applyFill="1" applyAlignment="1">
      <alignment horizontal="right" vertical="center"/>
    </xf>
    <xf numFmtId="4" fontId="9" fillId="4" borderId="0" xfId="0" applyNumberFormat="1" applyFont="1" applyFill="1" applyAlignment="1">
      <alignment horizontal="right" vertical="center"/>
    </xf>
    <xf numFmtId="4" fontId="4" fillId="2" borderId="0" xfId="0" applyNumberFormat="1" applyFont="1" applyFill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5"/>
  <sheetViews>
    <sheetView workbookViewId="0">
      <pane ySplit="5" topLeftCell="A6" activePane="bottomLeft" state="frozen"/>
      <selection pane="bottomLeft" activeCell="N9" sqref="N9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8" width="11.85546875" bestFit="1" customWidth="1"/>
    <col min="9" max="9" width="11.7109375" bestFit="1" customWidth="1"/>
    <col min="10" max="12" width="11.5703125" bestFit="1" customWidth="1"/>
    <col min="257" max="257" width="12.7109375" customWidth="1"/>
    <col min="258" max="258" width="12" bestFit="1" customWidth="1"/>
    <col min="260" max="260" width="12.5703125" bestFit="1" customWidth="1"/>
    <col min="261" max="261" width="10.7109375" customWidth="1"/>
    <col min="262" max="262" width="17" customWidth="1"/>
    <col min="263" max="264" width="11.85546875" bestFit="1" customWidth="1"/>
    <col min="265" max="265" width="11.7109375" bestFit="1" customWidth="1"/>
    <col min="266" max="268" width="11.5703125" bestFit="1" customWidth="1"/>
    <col min="513" max="513" width="12.7109375" customWidth="1"/>
    <col min="514" max="514" width="12" bestFit="1" customWidth="1"/>
    <col min="516" max="516" width="12.5703125" bestFit="1" customWidth="1"/>
    <col min="517" max="517" width="10.7109375" customWidth="1"/>
    <col min="518" max="518" width="17" customWidth="1"/>
    <col min="519" max="520" width="11.85546875" bestFit="1" customWidth="1"/>
    <col min="521" max="521" width="11.7109375" bestFit="1" customWidth="1"/>
    <col min="522" max="524" width="11.5703125" bestFit="1" customWidth="1"/>
    <col min="769" max="769" width="12.7109375" customWidth="1"/>
    <col min="770" max="770" width="12" bestFit="1" customWidth="1"/>
    <col min="772" max="772" width="12.5703125" bestFit="1" customWidth="1"/>
    <col min="773" max="773" width="10.7109375" customWidth="1"/>
    <col min="774" max="774" width="17" customWidth="1"/>
    <col min="775" max="776" width="11.85546875" bestFit="1" customWidth="1"/>
    <col min="777" max="777" width="11.7109375" bestFit="1" customWidth="1"/>
    <col min="778" max="780" width="11.5703125" bestFit="1" customWidth="1"/>
    <col min="1025" max="1025" width="12.7109375" customWidth="1"/>
    <col min="1026" max="1026" width="12" bestFit="1" customWidth="1"/>
    <col min="1028" max="1028" width="12.5703125" bestFit="1" customWidth="1"/>
    <col min="1029" max="1029" width="10.7109375" customWidth="1"/>
    <col min="1030" max="1030" width="17" customWidth="1"/>
    <col min="1031" max="1032" width="11.85546875" bestFit="1" customWidth="1"/>
    <col min="1033" max="1033" width="11.7109375" bestFit="1" customWidth="1"/>
    <col min="1034" max="1036" width="11.5703125" bestFit="1" customWidth="1"/>
    <col min="1281" max="1281" width="12.7109375" customWidth="1"/>
    <col min="1282" max="1282" width="12" bestFit="1" customWidth="1"/>
    <col min="1284" max="1284" width="12.5703125" bestFit="1" customWidth="1"/>
    <col min="1285" max="1285" width="10.7109375" customWidth="1"/>
    <col min="1286" max="1286" width="17" customWidth="1"/>
    <col min="1287" max="1288" width="11.85546875" bestFit="1" customWidth="1"/>
    <col min="1289" max="1289" width="11.7109375" bestFit="1" customWidth="1"/>
    <col min="1290" max="1292" width="11.5703125" bestFit="1" customWidth="1"/>
    <col min="1537" max="1537" width="12.7109375" customWidth="1"/>
    <col min="1538" max="1538" width="12" bestFit="1" customWidth="1"/>
    <col min="1540" max="1540" width="12.5703125" bestFit="1" customWidth="1"/>
    <col min="1541" max="1541" width="10.7109375" customWidth="1"/>
    <col min="1542" max="1542" width="17" customWidth="1"/>
    <col min="1543" max="1544" width="11.85546875" bestFit="1" customWidth="1"/>
    <col min="1545" max="1545" width="11.7109375" bestFit="1" customWidth="1"/>
    <col min="1546" max="1548" width="11.5703125" bestFit="1" customWidth="1"/>
    <col min="1793" max="1793" width="12.7109375" customWidth="1"/>
    <col min="1794" max="1794" width="12" bestFit="1" customWidth="1"/>
    <col min="1796" max="1796" width="12.5703125" bestFit="1" customWidth="1"/>
    <col min="1797" max="1797" width="10.7109375" customWidth="1"/>
    <col min="1798" max="1798" width="17" customWidth="1"/>
    <col min="1799" max="1800" width="11.85546875" bestFit="1" customWidth="1"/>
    <col min="1801" max="1801" width="11.7109375" bestFit="1" customWidth="1"/>
    <col min="1802" max="1804" width="11.5703125" bestFit="1" customWidth="1"/>
    <col min="2049" max="2049" width="12.7109375" customWidth="1"/>
    <col min="2050" max="2050" width="12" bestFit="1" customWidth="1"/>
    <col min="2052" max="2052" width="12.5703125" bestFit="1" customWidth="1"/>
    <col min="2053" max="2053" width="10.7109375" customWidth="1"/>
    <col min="2054" max="2054" width="17" customWidth="1"/>
    <col min="2055" max="2056" width="11.85546875" bestFit="1" customWidth="1"/>
    <col min="2057" max="2057" width="11.7109375" bestFit="1" customWidth="1"/>
    <col min="2058" max="2060" width="11.5703125" bestFit="1" customWidth="1"/>
    <col min="2305" max="2305" width="12.7109375" customWidth="1"/>
    <col min="2306" max="2306" width="12" bestFit="1" customWidth="1"/>
    <col min="2308" max="2308" width="12.5703125" bestFit="1" customWidth="1"/>
    <col min="2309" max="2309" width="10.7109375" customWidth="1"/>
    <col min="2310" max="2310" width="17" customWidth="1"/>
    <col min="2311" max="2312" width="11.85546875" bestFit="1" customWidth="1"/>
    <col min="2313" max="2313" width="11.7109375" bestFit="1" customWidth="1"/>
    <col min="2314" max="2316" width="11.5703125" bestFit="1" customWidth="1"/>
    <col min="2561" max="2561" width="12.7109375" customWidth="1"/>
    <col min="2562" max="2562" width="12" bestFit="1" customWidth="1"/>
    <col min="2564" max="2564" width="12.5703125" bestFit="1" customWidth="1"/>
    <col min="2565" max="2565" width="10.7109375" customWidth="1"/>
    <col min="2566" max="2566" width="17" customWidth="1"/>
    <col min="2567" max="2568" width="11.85546875" bestFit="1" customWidth="1"/>
    <col min="2569" max="2569" width="11.7109375" bestFit="1" customWidth="1"/>
    <col min="2570" max="2572" width="11.5703125" bestFit="1" customWidth="1"/>
    <col min="2817" max="2817" width="12.7109375" customWidth="1"/>
    <col min="2818" max="2818" width="12" bestFit="1" customWidth="1"/>
    <col min="2820" max="2820" width="12.5703125" bestFit="1" customWidth="1"/>
    <col min="2821" max="2821" width="10.7109375" customWidth="1"/>
    <col min="2822" max="2822" width="17" customWidth="1"/>
    <col min="2823" max="2824" width="11.85546875" bestFit="1" customWidth="1"/>
    <col min="2825" max="2825" width="11.7109375" bestFit="1" customWidth="1"/>
    <col min="2826" max="2828" width="11.5703125" bestFit="1" customWidth="1"/>
    <col min="3073" max="3073" width="12.7109375" customWidth="1"/>
    <col min="3074" max="3074" width="12" bestFit="1" customWidth="1"/>
    <col min="3076" max="3076" width="12.5703125" bestFit="1" customWidth="1"/>
    <col min="3077" max="3077" width="10.7109375" customWidth="1"/>
    <col min="3078" max="3078" width="17" customWidth="1"/>
    <col min="3079" max="3080" width="11.85546875" bestFit="1" customWidth="1"/>
    <col min="3081" max="3081" width="11.7109375" bestFit="1" customWidth="1"/>
    <col min="3082" max="3084" width="11.5703125" bestFit="1" customWidth="1"/>
    <col min="3329" max="3329" width="12.7109375" customWidth="1"/>
    <col min="3330" max="3330" width="12" bestFit="1" customWidth="1"/>
    <col min="3332" max="3332" width="12.5703125" bestFit="1" customWidth="1"/>
    <col min="3333" max="3333" width="10.7109375" customWidth="1"/>
    <col min="3334" max="3334" width="17" customWidth="1"/>
    <col min="3335" max="3336" width="11.85546875" bestFit="1" customWidth="1"/>
    <col min="3337" max="3337" width="11.7109375" bestFit="1" customWidth="1"/>
    <col min="3338" max="3340" width="11.5703125" bestFit="1" customWidth="1"/>
    <col min="3585" max="3585" width="12.7109375" customWidth="1"/>
    <col min="3586" max="3586" width="12" bestFit="1" customWidth="1"/>
    <col min="3588" max="3588" width="12.5703125" bestFit="1" customWidth="1"/>
    <col min="3589" max="3589" width="10.7109375" customWidth="1"/>
    <col min="3590" max="3590" width="17" customWidth="1"/>
    <col min="3591" max="3592" width="11.85546875" bestFit="1" customWidth="1"/>
    <col min="3593" max="3593" width="11.7109375" bestFit="1" customWidth="1"/>
    <col min="3594" max="3596" width="11.5703125" bestFit="1" customWidth="1"/>
    <col min="3841" max="3841" width="12.7109375" customWidth="1"/>
    <col min="3842" max="3842" width="12" bestFit="1" customWidth="1"/>
    <col min="3844" max="3844" width="12.5703125" bestFit="1" customWidth="1"/>
    <col min="3845" max="3845" width="10.7109375" customWidth="1"/>
    <col min="3846" max="3846" width="17" customWidth="1"/>
    <col min="3847" max="3848" width="11.85546875" bestFit="1" customWidth="1"/>
    <col min="3849" max="3849" width="11.7109375" bestFit="1" customWidth="1"/>
    <col min="3850" max="3852" width="11.5703125" bestFit="1" customWidth="1"/>
    <col min="4097" max="4097" width="12.7109375" customWidth="1"/>
    <col min="4098" max="4098" width="12" bestFit="1" customWidth="1"/>
    <col min="4100" max="4100" width="12.5703125" bestFit="1" customWidth="1"/>
    <col min="4101" max="4101" width="10.7109375" customWidth="1"/>
    <col min="4102" max="4102" width="17" customWidth="1"/>
    <col min="4103" max="4104" width="11.85546875" bestFit="1" customWidth="1"/>
    <col min="4105" max="4105" width="11.7109375" bestFit="1" customWidth="1"/>
    <col min="4106" max="4108" width="11.5703125" bestFit="1" customWidth="1"/>
    <col min="4353" max="4353" width="12.7109375" customWidth="1"/>
    <col min="4354" max="4354" width="12" bestFit="1" customWidth="1"/>
    <col min="4356" max="4356" width="12.5703125" bestFit="1" customWidth="1"/>
    <col min="4357" max="4357" width="10.7109375" customWidth="1"/>
    <col min="4358" max="4358" width="17" customWidth="1"/>
    <col min="4359" max="4360" width="11.85546875" bestFit="1" customWidth="1"/>
    <col min="4361" max="4361" width="11.7109375" bestFit="1" customWidth="1"/>
    <col min="4362" max="4364" width="11.5703125" bestFit="1" customWidth="1"/>
    <col min="4609" max="4609" width="12.7109375" customWidth="1"/>
    <col min="4610" max="4610" width="12" bestFit="1" customWidth="1"/>
    <col min="4612" max="4612" width="12.5703125" bestFit="1" customWidth="1"/>
    <col min="4613" max="4613" width="10.7109375" customWidth="1"/>
    <col min="4614" max="4614" width="17" customWidth="1"/>
    <col min="4615" max="4616" width="11.85546875" bestFit="1" customWidth="1"/>
    <col min="4617" max="4617" width="11.7109375" bestFit="1" customWidth="1"/>
    <col min="4618" max="4620" width="11.5703125" bestFit="1" customWidth="1"/>
    <col min="4865" max="4865" width="12.7109375" customWidth="1"/>
    <col min="4866" max="4866" width="12" bestFit="1" customWidth="1"/>
    <col min="4868" max="4868" width="12.5703125" bestFit="1" customWidth="1"/>
    <col min="4869" max="4869" width="10.7109375" customWidth="1"/>
    <col min="4870" max="4870" width="17" customWidth="1"/>
    <col min="4871" max="4872" width="11.85546875" bestFit="1" customWidth="1"/>
    <col min="4873" max="4873" width="11.7109375" bestFit="1" customWidth="1"/>
    <col min="4874" max="4876" width="11.5703125" bestFit="1" customWidth="1"/>
    <col min="5121" max="5121" width="12.7109375" customWidth="1"/>
    <col min="5122" max="5122" width="12" bestFit="1" customWidth="1"/>
    <col min="5124" max="5124" width="12.5703125" bestFit="1" customWidth="1"/>
    <col min="5125" max="5125" width="10.7109375" customWidth="1"/>
    <col min="5126" max="5126" width="17" customWidth="1"/>
    <col min="5127" max="5128" width="11.85546875" bestFit="1" customWidth="1"/>
    <col min="5129" max="5129" width="11.7109375" bestFit="1" customWidth="1"/>
    <col min="5130" max="5132" width="11.5703125" bestFit="1" customWidth="1"/>
    <col min="5377" max="5377" width="12.7109375" customWidth="1"/>
    <col min="5378" max="5378" width="12" bestFit="1" customWidth="1"/>
    <col min="5380" max="5380" width="12.5703125" bestFit="1" customWidth="1"/>
    <col min="5381" max="5381" width="10.7109375" customWidth="1"/>
    <col min="5382" max="5382" width="17" customWidth="1"/>
    <col min="5383" max="5384" width="11.85546875" bestFit="1" customWidth="1"/>
    <col min="5385" max="5385" width="11.7109375" bestFit="1" customWidth="1"/>
    <col min="5386" max="5388" width="11.5703125" bestFit="1" customWidth="1"/>
    <col min="5633" max="5633" width="12.7109375" customWidth="1"/>
    <col min="5634" max="5634" width="12" bestFit="1" customWidth="1"/>
    <col min="5636" max="5636" width="12.5703125" bestFit="1" customWidth="1"/>
    <col min="5637" max="5637" width="10.7109375" customWidth="1"/>
    <col min="5638" max="5638" width="17" customWidth="1"/>
    <col min="5639" max="5640" width="11.85546875" bestFit="1" customWidth="1"/>
    <col min="5641" max="5641" width="11.7109375" bestFit="1" customWidth="1"/>
    <col min="5642" max="5644" width="11.5703125" bestFit="1" customWidth="1"/>
    <col min="5889" max="5889" width="12.7109375" customWidth="1"/>
    <col min="5890" max="5890" width="12" bestFit="1" customWidth="1"/>
    <col min="5892" max="5892" width="12.5703125" bestFit="1" customWidth="1"/>
    <col min="5893" max="5893" width="10.7109375" customWidth="1"/>
    <col min="5894" max="5894" width="17" customWidth="1"/>
    <col min="5895" max="5896" width="11.85546875" bestFit="1" customWidth="1"/>
    <col min="5897" max="5897" width="11.7109375" bestFit="1" customWidth="1"/>
    <col min="5898" max="5900" width="11.5703125" bestFit="1" customWidth="1"/>
    <col min="6145" max="6145" width="12.7109375" customWidth="1"/>
    <col min="6146" max="6146" width="12" bestFit="1" customWidth="1"/>
    <col min="6148" max="6148" width="12.5703125" bestFit="1" customWidth="1"/>
    <col min="6149" max="6149" width="10.7109375" customWidth="1"/>
    <col min="6150" max="6150" width="17" customWidth="1"/>
    <col min="6151" max="6152" width="11.85546875" bestFit="1" customWidth="1"/>
    <col min="6153" max="6153" width="11.7109375" bestFit="1" customWidth="1"/>
    <col min="6154" max="6156" width="11.5703125" bestFit="1" customWidth="1"/>
    <col min="6401" max="6401" width="12.7109375" customWidth="1"/>
    <col min="6402" max="6402" width="12" bestFit="1" customWidth="1"/>
    <col min="6404" max="6404" width="12.5703125" bestFit="1" customWidth="1"/>
    <col min="6405" max="6405" width="10.7109375" customWidth="1"/>
    <col min="6406" max="6406" width="17" customWidth="1"/>
    <col min="6407" max="6408" width="11.85546875" bestFit="1" customWidth="1"/>
    <col min="6409" max="6409" width="11.7109375" bestFit="1" customWidth="1"/>
    <col min="6410" max="6412" width="11.5703125" bestFit="1" customWidth="1"/>
    <col min="6657" max="6657" width="12.7109375" customWidth="1"/>
    <col min="6658" max="6658" width="12" bestFit="1" customWidth="1"/>
    <col min="6660" max="6660" width="12.5703125" bestFit="1" customWidth="1"/>
    <col min="6661" max="6661" width="10.7109375" customWidth="1"/>
    <col min="6662" max="6662" width="17" customWidth="1"/>
    <col min="6663" max="6664" width="11.85546875" bestFit="1" customWidth="1"/>
    <col min="6665" max="6665" width="11.7109375" bestFit="1" customWidth="1"/>
    <col min="6666" max="6668" width="11.5703125" bestFit="1" customWidth="1"/>
    <col min="6913" max="6913" width="12.7109375" customWidth="1"/>
    <col min="6914" max="6914" width="12" bestFit="1" customWidth="1"/>
    <col min="6916" max="6916" width="12.5703125" bestFit="1" customWidth="1"/>
    <col min="6917" max="6917" width="10.7109375" customWidth="1"/>
    <col min="6918" max="6918" width="17" customWidth="1"/>
    <col min="6919" max="6920" width="11.85546875" bestFit="1" customWidth="1"/>
    <col min="6921" max="6921" width="11.7109375" bestFit="1" customWidth="1"/>
    <col min="6922" max="6924" width="11.5703125" bestFit="1" customWidth="1"/>
    <col min="7169" max="7169" width="12.7109375" customWidth="1"/>
    <col min="7170" max="7170" width="12" bestFit="1" customWidth="1"/>
    <col min="7172" max="7172" width="12.5703125" bestFit="1" customWidth="1"/>
    <col min="7173" max="7173" width="10.7109375" customWidth="1"/>
    <col min="7174" max="7174" width="17" customWidth="1"/>
    <col min="7175" max="7176" width="11.85546875" bestFit="1" customWidth="1"/>
    <col min="7177" max="7177" width="11.7109375" bestFit="1" customWidth="1"/>
    <col min="7178" max="7180" width="11.5703125" bestFit="1" customWidth="1"/>
    <col min="7425" max="7425" width="12.7109375" customWidth="1"/>
    <col min="7426" max="7426" width="12" bestFit="1" customWidth="1"/>
    <col min="7428" max="7428" width="12.5703125" bestFit="1" customWidth="1"/>
    <col min="7429" max="7429" width="10.7109375" customWidth="1"/>
    <col min="7430" max="7430" width="17" customWidth="1"/>
    <col min="7431" max="7432" width="11.85546875" bestFit="1" customWidth="1"/>
    <col min="7433" max="7433" width="11.7109375" bestFit="1" customWidth="1"/>
    <col min="7434" max="7436" width="11.5703125" bestFit="1" customWidth="1"/>
    <col min="7681" max="7681" width="12.7109375" customWidth="1"/>
    <col min="7682" max="7682" width="12" bestFit="1" customWidth="1"/>
    <col min="7684" max="7684" width="12.5703125" bestFit="1" customWidth="1"/>
    <col min="7685" max="7685" width="10.7109375" customWidth="1"/>
    <col min="7686" max="7686" width="17" customWidth="1"/>
    <col min="7687" max="7688" width="11.85546875" bestFit="1" customWidth="1"/>
    <col min="7689" max="7689" width="11.7109375" bestFit="1" customWidth="1"/>
    <col min="7690" max="7692" width="11.5703125" bestFit="1" customWidth="1"/>
    <col min="7937" max="7937" width="12.7109375" customWidth="1"/>
    <col min="7938" max="7938" width="12" bestFit="1" customWidth="1"/>
    <col min="7940" max="7940" width="12.5703125" bestFit="1" customWidth="1"/>
    <col min="7941" max="7941" width="10.7109375" customWidth="1"/>
    <col min="7942" max="7942" width="17" customWidth="1"/>
    <col min="7943" max="7944" width="11.85546875" bestFit="1" customWidth="1"/>
    <col min="7945" max="7945" width="11.7109375" bestFit="1" customWidth="1"/>
    <col min="7946" max="7948" width="11.5703125" bestFit="1" customWidth="1"/>
    <col min="8193" max="8193" width="12.7109375" customWidth="1"/>
    <col min="8194" max="8194" width="12" bestFit="1" customWidth="1"/>
    <col min="8196" max="8196" width="12.5703125" bestFit="1" customWidth="1"/>
    <col min="8197" max="8197" width="10.7109375" customWidth="1"/>
    <col min="8198" max="8198" width="17" customWidth="1"/>
    <col min="8199" max="8200" width="11.85546875" bestFit="1" customWidth="1"/>
    <col min="8201" max="8201" width="11.7109375" bestFit="1" customWidth="1"/>
    <col min="8202" max="8204" width="11.5703125" bestFit="1" customWidth="1"/>
    <col min="8449" max="8449" width="12.7109375" customWidth="1"/>
    <col min="8450" max="8450" width="12" bestFit="1" customWidth="1"/>
    <col min="8452" max="8452" width="12.5703125" bestFit="1" customWidth="1"/>
    <col min="8453" max="8453" width="10.7109375" customWidth="1"/>
    <col min="8454" max="8454" width="17" customWidth="1"/>
    <col min="8455" max="8456" width="11.85546875" bestFit="1" customWidth="1"/>
    <col min="8457" max="8457" width="11.7109375" bestFit="1" customWidth="1"/>
    <col min="8458" max="8460" width="11.5703125" bestFit="1" customWidth="1"/>
    <col min="8705" max="8705" width="12.7109375" customWidth="1"/>
    <col min="8706" max="8706" width="12" bestFit="1" customWidth="1"/>
    <col min="8708" max="8708" width="12.5703125" bestFit="1" customWidth="1"/>
    <col min="8709" max="8709" width="10.7109375" customWidth="1"/>
    <col min="8710" max="8710" width="17" customWidth="1"/>
    <col min="8711" max="8712" width="11.85546875" bestFit="1" customWidth="1"/>
    <col min="8713" max="8713" width="11.7109375" bestFit="1" customWidth="1"/>
    <col min="8714" max="8716" width="11.5703125" bestFit="1" customWidth="1"/>
    <col min="8961" max="8961" width="12.7109375" customWidth="1"/>
    <col min="8962" max="8962" width="12" bestFit="1" customWidth="1"/>
    <col min="8964" max="8964" width="12.5703125" bestFit="1" customWidth="1"/>
    <col min="8965" max="8965" width="10.7109375" customWidth="1"/>
    <col min="8966" max="8966" width="17" customWidth="1"/>
    <col min="8967" max="8968" width="11.85546875" bestFit="1" customWidth="1"/>
    <col min="8969" max="8969" width="11.7109375" bestFit="1" customWidth="1"/>
    <col min="8970" max="8972" width="11.5703125" bestFit="1" customWidth="1"/>
    <col min="9217" max="9217" width="12.7109375" customWidth="1"/>
    <col min="9218" max="9218" width="12" bestFit="1" customWidth="1"/>
    <col min="9220" max="9220" width="12.5703125" bestFit="1" customWidth="1"/>
    <col min="9221" max="9221" width="10.7109375" customWidth="1"/>
    <col min="9222" max="9222" width="17" customWidth="1"/>
    <col min="9223" max="9224" width="11.85546875" bestFit="1" customWidth="1"/>
    <col min="9225" max="9225" width="11.7109375" bestFit="1" customWidth="1"/>
    <col min="9226" max="9228" width="11.5703125" bestFit="1" customWidth="1"/>
    <col min="9473" max="9473" width="12.7109375" customWidth="1"/>
    <col min="9474" max="9474" width="12" bestFit="1" customWidth="1"/>
    <col min="9476" max="9476" width="12.5703125" bestFit="1" customWidth="1"/>
    <col min="9477" max="9477" width="10.7109375" customWidth="1"/>
    <col min="9478" max="9478" width="17" customWidth="1"/>
    <col min="9479" max="9480" width="11.85546875" bestFit="1" customWidth="1"/>
    <col min="9481" max="9481" width="11.7109375" bestFit="1" customWidth="1"/>
    <col min="9482" max="9484" width="11.5703125" bestFit="1" customWidth="1"/>
    <col min="9729" max="9729" width="12.7109375" customWidth="1"/>
    <col min="9730" max="9730" width="12" bestFit="1" customWidth="1"/>
    <col min="9732" max="9732" width="12.5703125" bestFit="1" customWidth="1"/>
    <col min="9733" max="9733" width="10.7109375" customWidth="1"/>
    <col min="9734" max="9734" width="17" customWidth="1"/>
    <col min="9735" max="9736" width="11.85546875" bestFit="1" customWidth="1"/>
    <col min="9737" max="9737" width="11.7109375" bestFit="1" customWidth="1"/>
    <col min="9738" max="9740" width="11.5703125" bestFit="1" customWidth="1"/>
    <col min="9985" max="9985" width="12.7109375" customWidth="1"/>
    <col min="9986" max="9986" width="12" bestFit="1" customWidth="1"/>
    <col min="9988" max="9988" width="12.5703125" bestFit="1" customWidth="1"/>
    <col min="9989" max="9989" width="10.7109375" customWidth="1"/>
    <col min="9990" max="9990" width="17" customWidth="1"/>
    <col min="9991" max="9992" width="11.85546875" bestFit="1" customWidth="1"/>
    <col min="9993" max="9993" width="11.7109375" bestFit="1" customWidth="1"/>
    <col min="9994" max="9996" width="11.5703125" bestFit="1" customWidth="1"/>
    <col min="10241" max="10241" width="12.7109375" customWidth="1"/>
    <col min="10242" max="10242" width="12" bestFit="1" customWidth="1"/>
    <col min="10244" max="10244" width="12.5703125" bestFit="1" customWidth="1"/>
    <col min="10245" max="10245" width="10.7109375" customWidth="1"/>
    <col min="10246" max="10246" width="17" customWidth="1"/>
    <col min="10247" max="10248" width="11.85546875" bestFit="1" customWidth="1"/>
    <col min="10249" max="10249" width="11.7109375" bestFit="1" customWidth="1"/>
    <col min="10250" max="10252" width="11.5703125" bestFit="1" customWidth="1"/>
    <col min="10497" max="10497" width="12.7109375" customWidth="1"/>
    <col min="10498" max="10498" width="12" bestFit="1" customWidth="1"/>
    <col min="10500" max="10500" width="12.5703125" bestFit="1" customWidth="1"/>
    <col min="10501" max="10501" width="10.7109375" customWidth="1"/>
    <col min="10502" max="10502" width="17" customWidth="1"/>
    <col min="10503" max="10504" width="11.85546875" bestFit="1" customWidth="1"/>
    <col min="10505" max="10505" width="11.7109375" bestFit="1" customWidth="1"/>
    <col min="10506" max="10508" width="11.5703125" bestFit="1" customWidth="1"/>
    <col min="10753" max="10753" width="12.7109375" customWidth="1"/>
    <col min="10754" max="10754" width="12" bestFit="1" customWidth="1"/>
    <col min="10756" max="10756" width="12.5703125" bestFit="1" customWidth="1"/>
    <col min="10757" max="10757" width="10.7109375" customWidth="1"/>
    <col min="10758" max="10758" width="17" customWidth="1"/>
    <col min="10759" max="10760" width="11.85546875" bestFit="1" customWidth="1"/>
    <col min="10761" max="10761" width="11.7109375" bestFit="1" customWidth="1"/>
    <col min="10762" max="10764" width="11.5703125" bestFit="1" customWidth="1"/>
    <col min="11009" max="11009" width="12.7109375" customWidth="1"/>
    <col min="11010" max="11010" width="12" bestFit="1" customWidth="1"/>
    <col min="11012" max="11012" width="12.5703125" bestFit="1" customWidth="1"/>
    <col min="11013" max="11013" width="10.7109375" customWidth="1"/>
    <col min="11014" max="11014" width="17" customWidth="1"/>
    <col min="11015" max="11016" width="11.85546875" bestFit="1" customWidth="1"/>
    <col min="11017" max="11017" width="11.7109375" bestFit="1" customWidth="1"/>
    <col min="11018" max="11020" width="11.5703125" bestFit="1" customWidth="1"/>
    <col min="11265" max="11265" width="12.7109375" customWidth="1"/>
    <col min="11266" max="11266" width="12" bestFit="1" customWidth="1"/>
    <col min="11268" max="11268" width="12.5703125" bestFit="1" customWidth="1"/>
    <col min="11269" max="11269" width="10.7109375" customWidth="1"/>
    <col min="11270" max="11270" width="17" customWidth="1"/>
    <col min="11271" max="11272" width="11.85546875" bestFit="1" customWidth="1"/>
    <col min="11273" max="11273" width="11.7109375" bestFit="1" customWidth="1"/>
    <col min="11274" max="11276" width="11.5703125" bestFit="1" customWidth="1"/>
    <col min="11521" max="11521" width="12.7109375" customWidth="1"/>
    <col min="11522" max="11522" width="12" bestFit="1" customWidth="1"/>
    <col min="11524" max="11524" width="12.5703125" bestFit="1" customWidth="1"/>
    <col min="11525" max="11525" width="10.7109375" customWidth="1"/>
    <col min="11526" max="11526" width="17" customWidth="1"/>
    <col min="11527" max="11528" width="11.85546875" bestFit="1" customWidth="1"/>
    <col min="11529" max="11529" width="11.7109375" bestFit="1" customWidth="1"/>
    <col min="11530" max="11532" width="11.5703125" bestFit="1" customWidth="1"/>
    <col min="11777" max="11777" width="12.7109375" customWidth="1"/>
    <col min="11778" max="11778" width="12" bestFit="1" customWidth="1"/>
    <col min="11780" max="11780" width="12.5703125" bestFit="1" customWidth="1"/>
    <col min="11781" max="11781" width="10.7109375" customWidth="1"/>
    <col min="11782" max="11782" width="17" customWidth="1"/>
    <col min="11783" max="11784" width="11.85546875" bestFit="1" customWidth="1"/>
    <col min="11785" max="11785" width="11.7109375" bestFit="1" customWidth="1"/>
    <col min="11786" max="11788" width="11.5703125" bestFit="1" customWidth="1"/>
    <col min="12033" max="12033" width="12.7109375" customWidth="1"/>
    <col min="12034" max="12034" width="12" bestFit="1" customWidth="1"/>
    <col min="12036" max="12036" width="12.5703125" bestFit="1" customWidth="1"/>
    <col min="12037" max="12037" width="10.7109375" customWidth="1"/>
    <col min="12038" max="12038" width="17" customWidth="1"/>
    <col min="12039" max="12040" width="11.85546875" bestFit="1" customWidth="1"/>
    <col min="12041" max="12041" width="11.7109375" bestFit="1" customWidth="1"/>
    <col min="12042" max="12044" width="11.5703125" bestFit="1" customWidth="1"/>
    <col min="12289" max="12289" width="12.7109375" customWidth="1"/>
    <col min="12290" max="12290" width="12" bestFit="1" customWidth="1"/>
    <col min="12292" max="12292" width="12.5703125" bestFit="1" customWidth="1"/>
    <col min="12293" max="12293" width="10.7109375" customWidth="1"/>
    <col min="12294" max="12294" width="17" customWidth="1"/>
    <col min="12295" max="12296" width="11.85546875" bestFit="1" customWidth="1"/>
    <col min="12297" max="12297" width="11.7109375" bestFit="1" customWidth="1"/>
    <col min="12298" max="12300" width="11.5703125" bestFit="1" customWidth="1"/>
    <col min="12545" max="12545" width="12.7109375" customWidth="1"/>
    <col min="12546" max="12546" width="12" bestFit="1" customWidth="1"/>
    <col min="12548" max="12548" width="12.5703125" bestFit="1" customWidth="1"/>
    <col min="12549" max="12549" width="10.7109375" customWidth="1"/>
    <col min="12550" max="12550" width="17" customWidth="1"/>
    <col min="12551" max="12552" width="11.85546875" bestFit="1" customWidth="1"/>
    <col min="12553" max="12553" width="11.7109375" bestFit="1" customWidth="1"/>
    <col min="12554" max="12556" width="11.5703125" bestFit="1" customWidth="1"/>
    <col min="12801" max="12801" width="12.7109375" customWidth="1"/>
    <col min="12802" max="12802" width="12" bestFit="1" customWidth="1"/>
    <col min="12804" max="12804" width="12.5703125" bestFit="1" customWidth="1"/>
    <col min="12805" max="12805" width="10.7109375" customWidth="1"/>
    <col min="12806" max="12806" width="17" customWidth="1"/>
    <col min="12807" max="12808" width="11.85546875" bestFit="1" customWidth="1"/>
    <col min="12809" max="12809" width="11.7109375" bestFit="1" customWidth="1"/>
    <col min="12810" max="12812" width="11.5703125" bestFit="1" customWidth="1"/>
    <col min="13057" max="13057" width="12.7109375" customWidth="1"/>
    <col min="13058" max="13058" width="12" bestFit="1" customWidth="1"/>
    <col min="13060" max="13060" width="12.5703125" bestFit="1" customWidth="1"/>
    <col min="13061" max="13061" width="10.7109375" customWidth="1"/>
    <col min="13062" max="13062" width="17" customWidth="1"/>
    <col min="13063" max="13064" width="11.85546875" bestFit="1" customWidth="1"/>
    <col min="13065" max="13065" width="11.7109375" bestFit="1" customWidth="1"/>
    <col min="13066" max="13068" width="11.5703125" bestFit="1" customWidth="1"/>
    <col min="13313" max="13313" width="12.7109375" customWidth="1"/>
    <col min="13314" max="13314" width="12" bestFit="1" customWidth="1"/>
    <col min="13316" max="13316" width="12.5703125" bestFit="1" customWidth="1"/>
    <col min="13317" max="13317" width="10.7109375" customWidth="1"/>
    <col min="13318" max="13318" width="17" customWidth="1"/>
    <col min="13319" max="13320" width="11.85546875" bestFit="1" customWidth="1"/>
    <col min="13321" max="13321" width="11.7109375" bestFit="1" customWidth="1"/>
    <col min="13322" max="13324" width="11.5703125" bestFit="1" customWidth="1"/>
    <col min="13569" max="13569" width="12.7109375" customWidth="1"/>
    <col min="13570" max="13570" width="12" bestFit="1" customWidth="1"/>
    <col min="13572" max="13572" width="12.5703125" bestFit="1" customWidth="1"/>
    <col min="13573" max="13573" width="10.7109375" customWidth="1"/>
    <col min="13574" max="13574" width="17" customWidth="1"/>
    <col min="13575" max="13576" width="11.85546875" bestFit="1" customWidth="1"/>
    <col min="13577" max="13577" width="11.7109375" bestFit="1" customWidth="1"/>
    <col min="13578" max="13580" width="11.5703125" bestFit="1" customWidth="1"/>
    <col min="13825" max="13825" width="12.7109375" customWidth="1"/>
    <col min="13826" max="13826" width="12" bestFit="1" customWidth="1"/>
    <col min="13828" max="13828" width="12.5703125" bestFit="1" customWidth="1"/>
    <col min="13829" max="13829" width="10.7109375" customWidth="1"/>
    <col min="13830" max="13830" width="17" customWidth="1"/>
    <col min="13831" max="13832" width="11.85546875" bestFit="1" customWidth="1"/>
    <col min="13833" max="13833" width="11.7109375" bestFit="1" customWidth="1"/>
    <col min="13834" max="13836" width="11.5703125" bestFit="1" customWidth="1"/>
    <col min="14081" max="14081" width="12.7109375" customWidth="1"/>
    <col min="14082" max="14082" width="12" bestFit="1" customWidth="1"/>
    <col min="14084" max="14084" width="12.5703125" bestFit="1" customWidth="1"/>
    <col min="14085" max="14085" width="10.7109375" customWidth="1"/>
    <col min="14086" max="14086" width="17" customWidth="1"/>
    <col min="14087" max="14088" width="11.85546875" bestFit="1" customWidth="1"/>
    <col min="14089" max="14089" width="11.7109375" bestFit="1" customWidth="1"/>
    <col min="14090" max="14092" width="11.5703125" bestFit="1" customWidth="1"/>
    <col min="14337" max="14337" width="12.7109375" customWidth="1"/>
    <col min="14338" max="14338" width="12" bestFit="1" customWidth="1"/>
    <col min="14340" max="14340" width="12.5703125" bestFit="1" customWidth="1"/>
    <col min="14341" max="14341" width="10.7109375" customWidth="1"/>
    <col min="14342" max="14342" width="17" customWidth="1"/>
    <col min="14343" max="14344" width="11.85546875" bestFit="1" customWidth="1"/>
    <col min="14345" max="14345" width="11.7109375" bestFit="1" customWidth="1"/>
    <col min="14346" max="14348" width="11.5703125" bestFit="1" customWidth="1"/>
    <col min="14593" max="14593" width="12.7109375" customWidth="1"/>
    <col min="14594" max="14594" width="12" bestFit="1" customWidth="1"/>
    <col min="14596" max="14596" width="12.5703125" bestFit="1" customWidth="1"/>
    <col min="14597" max="14597" width="10.7109375" customWidth="1"/>
    <col min="14598" max="14598" width="17" customWidth="1"/>
    <col min="14599" max="14600" width="11.85546875" bestFit="1" customWidth="1"/>
    <col min="14601" max="14601" width="11.7109375" bestFit="1" customWidth="1"/>
    <col min="14602" max="14604" width="11.5703125" bestFit="1" customWidth="1"/>
    <col min="14849" max="14849" width="12.7109375" customWidth="1"/>
    <col min="14850" max="14850" width="12" bestFit="1" customWidth="1"/>
    <col min="14852" max="14852" width="12.5703125" bestFit="1" customWidth="1"/>
    <col min="14853" max="14853" width="10.7109375" customWidth="1"/>
    <col min="14854" max="14854" width="17" customWidth="1"/>
    <col min="14855" max="14856" width="11.85546875" bestFit="1" customWidth="1"/>
    <col min="14857" max="14857" width="11.7109375" bestFit="1" customWidth="1"/>
    <col min="14858" max="14860" width="11.5703125" bestFit="1" customWidth="1"/>
    <col min="15105" max="15105" width="12.7109375" customWidth="1"/>
    <col min="15106" max="15106" width="12" bestFit="1" customWidth="1"/>
    <col min="15108" max="15108" width="12.5703125" bestFit="1" customWidth="1"/>
    <col min="15109" max="15109" width="10.7109375" customWidth="1"/>
    <col min="15110" max="15110" width="17" customWidth="1"/>
    <col min="15111" max="15112" width="11.85546875" bestFit="1" customWidth="1"/>
    <col min="15113" max="15113" width="11.7109375" bestFit="1" customWidth="1"/>
    <col min="15114" max="15116" width="11.5703125" bestFit="1" customWidth="1"/>
    <col min="15361" max="15361" width="12.7109375" customWidth="1"/>
    <col min="15362" max="15362" width="12" bestFit="1" customWidth="1"/>
    <col min="15364" max="15364" width="12.5703125" bestFit="1" customWidth="1"/>
    <col min="15365" max="15365" width="10.7109375" customWidth="1"/>
    <col min="15366" max="15366" width="17" customWidth="1"/>
    <col min="15367" max="15368" width="11.85546875" bestFit="1" customWidth="1"/>
    <col min="15369" max="15369" width="11.7109375" bestFit="1" customWidth="1"/>
    <col min="15370" max="15372" width="11.5703125" bestFit="1" customWidth="1"/>
    <col min="15617" max="15617" width="12.7109375" customWidth="1"/>
    <col min="15618" max="15618" width="12" bestFit="1" customWidth="1"/>
    <col min="15620" max="15620" width="12.5703125" bestFit="1" customWidth="1"/>
    <col min="15621" max="15621" width="10.7109375" customWidth="1"/>
    <col min="15622" max="15622" width="17" customWidth="1"/>
    <col min="15623" max="15624" width="11.85546875" bestFit="1" customWidth="1"/>
    <col min="15625" max="15625" width="11.7109375" bestFit="1" customWidth="1"/>
    <col min="15626" max="15628" width="11.5703125" bestFit="1" customWidth="1"/>
    <col min="15873" max="15873" width="12.7109375" customWidth="1"/>
    <col min="15874" max="15874" width="12" bestFit="1" customWidth="1"/>
    <col min="15876" max="15876" width="12.5703125" bestFit="1" customWidth="1"/>
    <col min="15877" max="15877" width="10.7109375" customWidth="1"/>
    <col min="15878" max="15878" width="17" customWidth="1"/>
    <col min="15879" max="15880" width="11.85546875" bestFit="1" customWidth="1"/>
    <col min="15881" max="15881" width="11.7109375" bestFit="1" customWidth="1"/>
    <col min="15882" max="15884" width="11.5703125" bestFit="1" customWidth="1"/>
    <col min="16129" max="16129" width="12.7109375" customWidth="1"/>
    <col min="16130" max="16130" width="12" bestFit="1" customWidth="1"/>
    <col min="16132" max="16132" width="12.5703125" bestFit="1" customWidth="1"/>
    <col min="16133" max="16133" width="10.7109375" customWidth="1"/>
    <col min="16134" max="16134" width="17" customWidth="1"/>
    <col min="16135" max="16136" width="11.85546875" bestFit="1" customWidth="1"/>
    <col min="16137" max="16137" width="11.7109375" bestFit="1" customWidth="1"/>
    <col min="16138" max="16140" width="11.5703125" bestFit="1" customWidth="1"/>
  </cols>
  <sheetData>
    <row r="1" spans="1:12" ht="15.75" x14ac:dyDescent="0.25">
      <c r="A1" s="55" t="s">
        <v>74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57" t="s">
        <v>0</v>
      </c>
      <c r="B4" s="57" t="s">
        <v>1</v>
      </c>
      <c r="C4" s="57"/>
      <c r="D4" s="57"/>
      <c r="E4" s="56" t="s">
        <v>4</v>
      </c>
      <c r="F4" s="56" t="s">
        <v>5</v>
      </c>
      <c r="G4" s="56" t="s">
        <v>6</v>
      </c>
      <c r="H4" s="56" t="s">
        <v>75</v>
      </c>
      <c r="I4" s="56" t="s">
        <v>63</v>
      </c>
      <c r="J4" s="56" t="s">
        <v>7</v>
      </c>
      <c r="K4" s="57" t="s">
        <v>8</v>
      </c>
      <c r="L4" s="57"/>
    </row>
    <row r="5" spans="1:12" x14ac:dyDescent="0.25">
      <c r="A5" s="57"/>
      <c r="B5" s="2" t="s">
        <v>2</v>
      </c>
      <c r="C5" s="3" t="s">
        <v>3</v>
      </c>
      <c r="D5" s="3" t="s">
        <v>13</v>
      </c>
      <c r="E5" s="56"/>
      <c r="F5" s="56"/>
      <c r="G5" s="56"/>
      <c r="H5" s="56"/>
      <c r="I5" s="56"/>
      <c r="J5" s="56"/>
      <c r="K5" s="50" t="s">
        <v>9</v>
      </c>
      <c r="L5" s="50" t="s">
        <v>14</v>
      </c>
    </row>
    <row r="6" spans="1:12" x14ac:dyDescent="0.25">
      <c r="A6" s="15" t="s">
        <v>76</v>
      </c>
      <c r="B6" s="16" t="s">
        <v>77</v>
      </c>
      <c r="C6" s="17">
        <v>41620</v>
      </c>
      <c r="D6" s="17">
        <v>41620</v>
      </c>
      <c r="E6" s="18">
        <v>0.01</v>
      </c>
      <c r="F6" s="16" t="s">
        <v>78</v>
      </c>
      <c r="G6" s="52">
        <v>14782000</v>
      </c>
      <c r="H6" s="52">
        <v>14782000</v>
      </c>
      <c r="I6" s="52">
        <v>0</v>
      </c>
      <c r="J6" s="19">
        <f>K6+L6</f>
        <v>14929820</v>
      </c>
      <c r="K6" s="19">
        <v>147820</v>
      </c>
      <c r="L6" s="43">
        <f>H6</f>
        <v>14782000</v>
      </c>
    </row>
    <row r="7" spans="1:12" x14ac:dyDescent="0.25">
      <c r="A7" s="15" t="s">
        <v>65</v>
      </c>
      <c r="B7" s="16" t="s">
        <v>10</v>
      </c>
      <c r="C7" s="17">
        <v>41991</v>
      </c>
      <c r="D7" s="17">
        <v>41991</v>
      </c>
      <c r="E7" s="18">
        <v>0.01</v>
      </c>
      <c r="F7" s="16" t="s">
        <v>66</v>
      </c>
      <c r="G7" s="19">
        <v>51272000</v>
      </c>
      <c r="H7" s="19">
        <v>51272000</v>
      </c>
      <c r="I7" s="19">
        <v>51272000</v>
      </c>
      <c r="J7" s="19">
        <v>512720</v>
      </c>
      <c r="K7" s="19">
        <v>512720</v>
      </c>
      <c r="L7" s="43">
        <v>0</v>
      </c>
    </row>
    <row r="8" spans="1:12" x14ac:dyDescent="0.25">
      <c r="A8" s="15" t="s">
        <v>41</v>
      </c>
      <c r="B8" s="16" t="s">
        <v>42</v>
      </c>
      <c r="C8" s="17">
        <v>43065</v>
      </c>
      <c r="D8" s="17">
        <v>43065</v>
      </c>
      <c r="E8" s="18">
        <v>0.02</v>
      </c>
      <c r="F8" s="16" t="s">
        <v>43</v>
      </c>
      <c r="G8" s="19">
        <v>21282000</v>
      </c>
      <c r="H8" s="19">
        <v>21282000</v>
      </c>
      <c r="I8" s="19">
        <v>21282000</v>
      </c>
      <c r="J8" s="19">
        <f>G8*E8</f>
        <v>425640</v>
      </c>
      <c r="K8" s="19">
        <f>J8</f>
        <v>425640</v>
      </c>
      <c r="L8" s="43">
        <v>0</v>
      </c>
    </row>
    <row r="9" spans="1:12" x14ac:dyDescent="0.25">
      <c r="A9" s="58" t="s">
        <v>11</v>
      </c>
      <c r="B9" s="58"/>
      <c r="C9" s="58"/>
      <c r="D9" s="58"/>
      <c r="E9" s="58"/>
      <c r="F9" s="58"/>
      <c r="G9" s="25">
        <f t="shared" ref="G9:L9" si="0">SUM(G6:G8)</f>
        <v>87336000</v>
      </c>
      <c r="H9" s="25">
        <f t="shared" si="0"/>
        <v>87336000</v>
      </c>
      <c r="I9" s="25">
        <f t="shared" si="0"/>
        <v>72554000</v>
      </c>
      <c r="J9" s="25">
        <f t="shared" si="0"/>
        <v>15868180</v>
      </c>
      <c r="K9" s="25">
        <f t="shared" si="0"/>
        <v>1086180</v>
      </c>
      <c r="L9" s="25">
        <f t="shared" si="0"/>
        <v>14782000</v>
      </c>
    </row>
    <row r="10" spans="1:12" ht="34.5" customHeight="1" x14ac:dyDescent="0.25">
      <c r="A10" s="48" t="s">
        <v>67</v>
      </c>
      <c r="B10" s="17">
        <v>37621</v>
      </c>
      <c r="C10" s="17">
        <v>37695</v>
      </c>
      <c r="D10" s="17">
        <v>41639</v>
      </c>
      <c r="E10" s="16" t="s">
        <v>59</v>
      </c>
      <c r="F10" s="47" t="s">
        <v>58</v>
      </c>
      <c r="G10" s="19">
        <v>23887768.739999998</v>
      </c>
      <c r="H10" s="19">
        <v>13252975.460000001</v>
      </c>
      <c r="I10" s="44">
        <f>H10-L10</f>
        <v>0</v>
      </c>
      <c r="J10" s="19">
        <f>K10+L10</f>
        <v>13399089.510000002</v>
      </c>
      <c r="K10" s="19">
        <v>146114.04999999999</v>
      </c>
      <c r="L10" s="44">
        <v>13252975.460000001</v>
      </c>
    </row>
    <row r="11" spans="1:12" x14ac:dyDescent="0.25">
      <c r="A11" s="58" t="s">
        <v>57</v>
      </c>
      <c r="B11" s="58"/>
      <c r="C11" s="58"/>
      <c r="D11" s="58"/>
      <c r="E11" s="58"/>
      <c r="F11" s="58"/>
      <c r="G11" s="40">
        <f t="shared" ref="G11:L11" si="1">G10</f>
        <v>23887768.739999998</v>
      </c>
      <c r="H11" s="40">
        <f t="shared" si="1"/>
        <v>13252975.460000001</v>
      </c>
      <c r="I11" s="40">
        <f>I10</f>
        <v>0</v>
      </c>
      <c r="J11" s="40">
        <f>J10</f>
        <v>13399089.510000002</v>
      </c>
      <c r="K11" s="40">
        <f t="shared" si="1"/>
        <v>146114.04999999999</v>
      </c>
      <c r="L11" s="40">
        <f t="shared" si="1"/>
        <v>13252975.460000001</v>
      </c>
    </row>
    <row r="12" spans="1:12" ht="53.1" customHeight="1" x14ac:dyDescent="0.25">
      <c r="A12" s="26" t="s">
        <v>15</v>
      </c>
      <c r="B12" s="27" t="s">
        <v>16</v>
      </c>
      <c r="C12" s="28">
        <v>41608</v>
      </c>
      <c r="D12" s="28">
        <v>45626</v>
      </c>
      <c r="E12" s="29">
        <v>0</v>
      </c>
      <c r="F12" s="30" t="s">
        <v>17</v>
      </c>
      <c r="G12" s="44">
        <v>1033614</v>
      </c>
      <c r="H12" s="44">
        <v>1033614</v>
      </c>
      <c r="I12" s="44">
        <f>H12-L12</f>
        <v>947479.5</v>
      </c>
      <c r="J12" s="19">
        <f>K12+L12</f>
        <v>86134.5</v>
      </c>
      <c r="K12" s="45">
        <v>0</v>
      </c>
      <c r="L12" s="45">
        <v>86134.5</v>
      </c>
    </row>
    <row r="13" spans="1:12" ht="53.1" customHeight="1" x14ac:dyDescent="0.25">
      <c r="A13" s="32" t="s">
        <v>18</v>
      </c>
      <c r="B13" s="27" t="s">
        <v>10</v>
      </c>
      <c r="C13" s="28">
        <v>40998</v>
      </c>
      <c r="D13" s="28">
        <v>45015</v>
      </c>
      <c r="E13" s="29">
        <v>0</v>
      </c>
      <c r="F13" s="33" t="s">
        <v>19</v>
      </c>
      <c r="G13" s="44">
        <v>7500000</v>
      </c>
      <c r="H13" s="44">
        <f>G13-625000</f>
        <v>6875000</v>
      </c>
      <c r="I13" s="44">
        <f>H13-625000</f>
        <v>6250000</v>
      </c>
      <c r="J13" s="19">
        <f>K13+L13</f>
        <v>625000</v>
      </c>
      <c r="K13" s="45">
        <v>0</v>
      </c>
      <c r="L13" s="45">
        <v>625000</v>
      </c>
    </row>
    <row r="14" spans="1:12" x14ac:dyDescent="0.25">
      <c r="A14" s="58" t="s">
        <v>20</v>
      </c>
      <c r="B14" s="58"/>
      <c r="C14" s="58"/>
      <c r="D14" s="58"/>
      <c r="E14" s="58"/>
      <c r="F14" s="58"/>
      <c r="G14" s="40">
        <f t="shared" ref="G14:L14" si="2">SUM(G12:G13)</f>
        <v>8533614</v>
      </c>
      <c r="H14" s="40">
        <f t="shared" si="2"/>
        <v>7908614</v>
      </c>
      <c r="I14" s="40">
        <f t="shared" si="2"/>
        <v>7197479.5</v>
      </c>
      <c r="J14" s="51">
        <f t="shared" si="2"/>
        <v>711134.5</v>
      </c>
      <c r="K14" s="51">
        <f t="shared" si="2"/>
        <v>0</v>
      </c>
      <c r="L14" s="51">
        <f t="shared" si="2"/>
        <v>711134.5</v>
      </c>
    </row>
    <row r="15" spans="1:12" x14ac:dyDescent="0.25">
      <c r="A15" s="63" t="s">
        <v>12</v>
      </c>
      <c r="B15" s="63"/>
      <c r="C15" s="63"/>
      <c r="D15" s="63"/>
      <c r="E15" s="63"/>
      <c r="F15" s="63"/>
      <c r="G15" s="41">
        <f t="shared" ref="G15:L15" si="3">G9+G11+G14</f>
        <v>119757382.73999999</v>
      </c>
      <c r="H15" s="41">
        <f t="shared" si="3"/>
        <v>108497589.46000001</v>
      </c>
      <c r="I15" s="41">
        <f t="shared" si="3"/>
        <v>79751479.5</v>
      </c>
      <c r="J15" s="41">
        <f t="shared" si="3"/>
        <v>29978404.010000002</v>
      </c>
      <c r="K15" s="41">
        <f t="shared" si="3"/>
        <v>1232294.05</v>
      </c>
      <c r="L15" s="41">
        <f t="shared" si="3"/>
        <v>28746109.960000001</v>
      </c>
    </row>
    <row r="16" spans="1:12" x14ac:dyDescent="0.25">
      <c r="A16" s="16" t="s">
        <v>33</v>
      </c>
      <c r="B16" s="16" t="s">
        <v>79</v>
      </c>
      <c r="C16" s="16" t="s">
        <v>80</v>
      </c>
      <c r="D16" s="16" t="s">
        <v>80</v>
      </c>
      <c r="E16" s="18">
        <v>2.5000000000000001E-2</v>
      </c>
      <c r="F16" s="16" t="s">
        <v>34</v>
      </c>
      <c r="G16" s="31">
        <v>24157633</v>
      </c>
      <c r="H16" s="31">
        <v>0</v>
      </c>
      <c r="I16" s="31">
        <f>G16</f>
        <v>24157633</v>
      </c>
      <c r="J16" s="31">
        <f>K16+L16</f>
        <v>0</v>
      </c>
      <c r="K16" s="31">
        <v>0</v>
      </c>
      <c r="L16" s="21">
        <v>0</v>
      </c>
    </row>
    <row r="17" spans="1:12" x14ac:dyDescent="0.25">
      <c r="A17" s="16" t="s">
        <v>81</v>
      </c>
      <c r="B17" s="53" t="s">
        <v>82</v>
      </c>
      <c r="C17" s="53" t="s">
        <v>83</v>
      </c>
      <c r="D17" s="53" t="s">
        <v>84</v>
      </c>
      <c r="E17" s="18">
        <v>7.0000000000000007E-2</v>
      </c>
      <c r="F17" s="16" t="s">
        <v>85</v>
      </c>
      <c r="G17" s="31">
        <v>3969367</v>
      </c>
      <c r="H17" s="31">
        <v>0</v>
      </c>
      <c r="I17" s="31">
        <f>G17</f>
        <v>3969367</v>
      </c>
      <c r="J17" s="31">
        <f>K17+L17</f>
        <v>46309.281666666669</v>
      </c>
      <c r="K17" s="31">
        <f>G17*E17*2/12</f>
        <v>46309.281666666669</v>
      </c>
      <c r="L17" s="21">
        <v>0</v>
      </c>
    </row>
    <row r="18" spans="1:12" x14ac:dyDescent="0.25">
      <c r="A18" s="59" t="s">
        <v>86</v>
      </c>
      <c r="B18" s="59"/>
      <c r="C18" s="59"/>
      <c r="D18" s="59"/>
      <c r="E18" s="59"/>
      <c r="F18" s="59"/>
      <c r="G18" s="41">
        <f t="shared" ref="G18:L18" si="4">SUM(G16:G17)</f>
        <v>28127000</v>
      </c>
      <c r="H18" s="41">
        <f t="shared" si="4"/>
        <v>0</v>
      </c>
      <c r="I18" s="41">
        <f t="shared" si="4"/>
        <v>28127000</v>
      </c>
      <c r="J18" s="41">
        <f t="shared" si="4"/>
        <v>46309.281666666669</v>
      </c>
      <c r="K18" s="41">
        <f t="shared" si="4"/>
        <v>46309.281666666669</v>
      </c>
      <c r="L18" s="41">
        <f t="shared" si="4"/>
        <v>0</v>
      </c>
    </row>
    <row r="19" spans="1:12" x14ac:dyDescent="0.25">
      <c r="A19" s="60" t="s">
        <v>87</v>
      </c>
      <c r="B19" s="60"/>
      <c r="C19" s="60"/>
      <c r="D19" s="60"/>
      <c r="E19" s="60"/>
      <c r="F19" s="60"/>
      <c r="G19" s="42">
        <f t="shared" ref="G19:L19" si="5">G15+G18</f>
        <v>147884382.74000001</v>
      </c>
      <c r="H19" s="42">
        <f t="shared" si="5"/>
        <v>108497589.46000001</v>
      </c>
      <c r="I19" s="42">
        <f t="shared" si="5"/>
        <v>107878479.5</v>
      </c>
      <c r="J19" s="42">
        <f t="shared" si="5"/>
        <v>30024713.291666668</v>
      </c>
      <c r="K19" s="42">
        <f t="shared" si="5"/>
        <v>1278603.3316666668</v>
      </c>
      <c r="L19" s="42">
        <f t="shared" si="5"/>
        <v>28746109.960000001</v>
      </c>
    </row>
    <row r="20" spans="1:12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25">
      <c r="A21" s="61" t="s">
        <v>88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x14ac:dyDescent="0.25">
      <c r="A22" s="61" t="s">
        <v>89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mergeCells count="18">
    <mergeCell ref="A18:F18"/>
    <mergeCell ref="A19:F19"/>
    <mergeCell ref="A21:L21"/>
    <mergeCell ref="A22:L22"/>
    <mergeCell ref="A14:F14"/>
    <mergeCell ref="A15:F15"/>
    <mergeCell ref="A1:L1"/>
    <mergeCell ref="J4:J5"/>
    <mergeCell ref="K4:L4"/>
    <mergeCell ref="A9:F9"/>
    <mergeCell ref="A11:F11"/>
    <mergeCell ref="A4:A5"/>
    <mergeCell ref="B4:D4"/>
    <mergeCell ref="E4:E5"/>
    <mergeCell ref="F4:F5"/>
    <mergeCell ref="G4:G5"/>
    <mergeCell ref="H4:H5"/>
    <mergeCell ref="I4:I5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44"/>
  <sheetViews>
    <sheetView zoomScaleNormal="100" workbookViewId="0">
      <pane ySplit="5" topLeftCell="A13" activePane="bottomLeft" state="frozen"/>
      <selection pane="bottomLeft" activeCell="G6" sqref="G6:L18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8" width="11.85546875" bestFit="1" customWidth="1"/>
    <col min="9" max="9" width="11.7109375" bestFit="1" customWidth="1"/>
    <col min="10" max="12" width="11.5703125" bestFit="1" customWidth="1"/>
    <col min="257" max="257" width="12.7109375" customWidth="1"/>
    <col min="258" max="258" width="12" bestFit="1" customWidth="1"/>
    <col min="260" max="260" width="12.5703125" bestFit="1" customWidth="1"/>
    <col min="261" max="261" width="10.7109375" customWidth="1"/>
    <col min="262" max="262" width="17" customWidth="1"/>
    <col min="263" max="264" width="11.85546875" bestFit="1" customWidth="1"/>
    <col min="265" max="265" width="11.7109375" bestFit="1" customWidth="1"/>
    <col min="266" max="268" width="11.5703125" bestFit="1" customWidth="1"/>
    <col min="513" max="513" width="12.7109375" customWidth="1"/>
    <col min="514" max="514" width="12" bestFit="1" customWidth="1"/>
    <col min="516" max="516" width="12.5703125" bestFit="1" customWidth="1"/>
    <col min="517" max="517" width="10.7109375" customWidth="1"/>
    <col min="518" max="518" width="17" customWidth="1"/>
    <col min="519" max="520" width="11.85546875" bestFit="1" customWidth="1"/>
    <col min="521" max="521" width="11.7109375" bestFit="1" customWidth="1"/>
    <col min="522" max="524" width="11.5703125" bestFit="1" customWidth="1"/>
    <col min="769" max="769" width="12.7109375" customWidth="1"/>
    <col min="770" max="770" width="12" bestFit="1" customWidth="1"/>
    <col min="772" max="772" width="12.5703125" bestFit="1" customWidth="1"/>
    <col min="773" max="773" width="10.7109375" customWidth="1"/>
    <col min="774" max="774" width="17" customWidth="1"/>
    <col min="775" max="776" width="11.85546875" bestFit="1" customWidth="1"/>
    <col min="777" max="777" width="11.7109375" bestFit="1" customWidth="1"/>
    <col min="778" max="780" width="11.5703125" bestFit="1" customWidth="1"/>
    <col min="1025" max="1025" width="12.7109375" customWidth="1"/>
    <col min="1026" max="1026" width="12" bestFit="1" customWidth="1"/>
    <col min="1028" max="1028" width="12.5703125" bestFit="1" customWidth="1"/>
    <col min="1029" max="1029" width="10.7109375" customWidth="1"/>
    <col min="1030" max="1030" width="17" customWidth="1"/>
    <col min="1031" max="1032" width="11.85546875" bestFit="1" customWidth="1"/>
    <col min="1033" max="1033" width="11.7109375" bestFit="1" customWidth="1"/>
    <col min="1034" max="1036" width="11.5703125" bestFit="1" customWidth="1"/>
    <col min="1281" max="1281" width="12.7109375" customWidth="1"/>
    <col min="1282" max="1282" width="12" bestFit="1" customWidth="1"/>
    <col min="1284" max="1284" width="12.5703125" bestFit="1" customWidth="1"/>
    <col min="1285" max="1285" width="10.7109375" customWidth="1"/>
    <col min="1286" max="1286" width="17" customWidth="1"/>
    <col min="1287" max="1288" width="11.85546875" bestFit="1" customWidth="1"/>
    <col min="1289" max="1289" width="11.7109375" bestFit="1" customWidth="1"/>
    <col min="1290" max="1292" width="11.5703125" bestFit="1" customWidth="1"/>
    <col min="1537" max="1537" width="12.7109375" customWidth="1"/>
    <col min="1538" max="1538" width="12" bestFit="1" customWidth="1"/>
    <col min="1540" max="1540" width="12.5703125" bestFit="1" customWidth="1"/>
    <col min="1541" max="1541" width="10.7109375" customWidth="1"/>
    <col min="1542" max="1542" width="17" customWidth="1"/>
    <col min="1543" max="1544" width="11.85546875" bestFit="1" customWidth="1"/>
    <col min="1545" max="1545" width="11.7109375" bestFit="1" customWidth="1"/>
    <col min="1546" max="1548" width="11.5703125" bestFit="1" customWidth="1"/>
    <col min="1793" max="1793" width="12.7109375" customWidth="1"/>
    <col min="1794" max="1794" width="12" bestFit="1" customWidth="1"/>
    <col min="1796" max="1796" width="12.5703125" bestFit="1" customWidth="1"/>
    <col min="1797" max="1797" width="10.7109375" customWidth="1"/>
    <col min="1798" max="1798" width="17" customWidth="1"/>
    <col min="1799" max="1800" width="11.85546875" bestFit="1" customWidth="1"/>
    <col min="1801" max="1801" width="11.7109375" bestFit="1" customWidth="1"/>
    <col min="1802" max="1804" width="11.5703125" bestFit="1" customWidth="1"/>
    <col min="2049" max="2049" width="12.7109375" customWidth="1"/>
    <col min="2050" max="2050" width="12" bestFit="1" customWidth="1"/>
    <col min="2052" max="2052" width="12.5703125" bestFit="1" customWidth="1"/>
    <col min="2053" max="2053" width="10.7109375" customWidth="1"/>
    <col min="2054" max="2054" width="17" customWidth="1"/>
    <col min="2055" max="2056" width="11.85546875" bestFit="1" customWidth="1"/>
    <col min="2057" max="2057" width="11.7109375" bestFit="1" customWidth="1"/>
    <col min="2058" max="2060" width="11.5703125" bestFit="1" customWidth="1"/>
    <col min="2305" max="2305" width="12.7109375" customWidth="1"/>
    <col min="2306" max="2306" width="12" bestFit="1" customWidth="1"/>
    <col min="2308" max="2308" width="12.5703125" bestFit="1" customWidth="1"/>
    <col min="2309" max="2309" width="10.7109375" customWidth="1"/>
    <col min="2310" max="2310" width="17" customWidth="1"/>
    <col min="2311" max="2312" width="11.85546875" bestFit="1" customWidth="1"/>
    <col min="2313" max="2313" width="11.7109375" bestFit="1" customWidth="1"/>
    <col min="2314" max="2316" width="11.5703125" bestFit="1" customWidth="1"/>
    <col min="2561" max="2561" width="12.7109375" customWidth="1"/>
    <col min="2562" max="2562" width="12" bestFit="1" customWidth="1"/>
    <col min="2564" max="2564" width="12.5703125" bestFit="1" customWidth="1"/>
    <col min="2565" max="2565" width="10.7109375" customWidth="1"/>
    <col min="2566" max="2566" width="17" customWidth="1"/>
    <col min="2567" max="2568" width="11.85546875" bestFit="1" customWidth="1"/>
    <col min="2569" max="2569" width="11.7109375" bestFit="1" customWidth="1"/>
    <col min="2570" max="2572" width="11.5703125" bestFit="1" customWidth="1"/>
    <col min="2817" max="2817" width="12.7109375" customWidth="1"/>
    <col min="2818" max="2818" width="12" bestFit="1" customWidth="1"/>
    <col min="2820" max="2820" width="12.5703125" bestFit="1" customWidth="1"/>
    <col min="2821" max="2821" width="10.7109375" customWidth="1"/>
    <col min="2822" max="2822" width="17" customWidth="1"/>
    <col min="2823" max="2824" width="11.85546875" bestFit="1" customWidth="1"/>
    <col min="2825" max="2825" width="11.7109375" bestFit="1" customWidth="1"/>
    <col min="2826" max="2828" width="11.5703125" bestFit="1" customWidth="1"/>
    <col min="3073" max="3073" width="12.7109375" customWidth="1"/>
    <col min="3074" max="3074" width="12" bestFit="1" customWidth="1"/>
    <col min="3076" max="3076" width="12.5703125" bestFit="1" customWidth="1"/>
    <col min="3077" max="3077" width="10.7109375" customWidth="1"/>
    <col min="3078" max="3078" width="17" customWidth="1"/>
    <col min="3079" max="3080" width="11.85546875" bestFit="1" customWidth="1"/>
    <col min="3081" max="3081" width="11.7109375" bestFit="1" customWidth="1"/>
    <col min="3082" max="3084" width="11.5703125" bestFit="1" customWidth="1"/>
    <col min="3329" max="3329" width="12.7109375" customWidth="1"/>
    <col min="3330" max="3330" width="12" bestFit="1" customWidth="1"/>
    <col min="3332" max="3332" width="12.5703125" bestFit="1" customWidth="1"/>
    <col min="3333" max="3333" width="10.7109375" customWidth="1"/>
    <col min="3334" max="3334" width="17" customWidth="1"/>
    <col min="3335" max="3336" width="11.85546875" bestFit="1" customWidth="1"/>
    <col min="3337" max="3337" width="11.7109375" bestFit="1" customWidth="1"/>
    <col min="3338" max="3340" width="11.5703125" bestFit="1" customWidth="1"/>
    <col min="3585" max="3585" width="12.7109375" customWidth="1"/>
    <col min="3586" max="3586" width="12" bestFit="1" customWidth="1"/>
    <col min="3588" max="3588" width="12.5703125" bestFit="1" customWidth="1"/>
    <col min="3589" max="3589" width="10.7109375" customWidth="1"/>
    <col min="3590" max="3590" width="17" customWidth="1"/>
    <col min="3591" max="3592" width="11.85546875" bestFit="1" customWidth="1"/>
    <col min="3593" max="3593" width="11.7109375" bestFit="1" customWidth="1"/>
    <col min="3594" max="3596" width="11.5703125" bestFit="1" customWidth="1"/>
    <col min="3841" max="3841" width="12.7109375" customWidth="1"/>
    <col min="3842" max="3842" width="12" bestFit="1" customWidth="1"/>
    <col min="3844" max="3844" width="12.5703125" bestFit="1" customWidth="1"/>
    <col min="3845" max="3845" width="10.7109375" customWidth="1"/>
    <col min="3846" max="3846" width="17" customWidth="1"/>
    <col min="3847" max="3848" width="11.85546875" bestFit="1" customWidth="1"/>
    <col min="3849" max="3849" width="11.7109375" bestFit="1" customWidth="1"/>
    <col min="3850" max="3852" width="11.5703125" bestFit="1" customWidth="1"/>
    <col min="4097" max="4097" width="12.7109375" customWidth="1"/>
    <col min="4098" max="4098" width="12" bestFit="1" customWidth="1"/>
    <col min="4100" max="4100" width="12.5703125" bestFit="1" customWidth="1"/>
    <col min="4101" max="4101" width="10.7109375" customWidth="1"/>
    <col min="4102" max="4102" width="17" customWidth="1"/>
    <col min="4103" max="4104" width="11.85546875" bestFit="1" customWidth="1"/>
    <col min="4105" max="4105" width="11.7109375" bestFit="1" customWidth="1"/>
    <col min="4106" max="4108" width="11.5703125" bestFit="1" customWidth="1"/>
    <col min="4353" max="4353" width="12.7109375" customWidth="1"/>
    <col min="4354" max="4354" width="12" bestFit="1" customWidth="1"/>
    <col min="4356" max="4356" width="12.5703125" bestFit="1" customWidth="1"/>
    <col min="4357" max="4357" width="10.7109375" customWidth="1"/>
    <col min="4358" max="4358" width="17" customWidth="1"/>
    <col min="4359" max="4360" width="11.85546875" bestFit="1" customWidth="1"/>
    <col min="4361" max="4361" width="11.7109375" bestFit="1" customWidth="1"/>
    <col min="4362" max="4364" width="11.5703125" bestFit="1" customWidth="1"/>
    <col min="4609" max="4609" width="12.7109375" customWidth="1"/>
    <col min="4610" max="4610" width="12" bestFit="1" customWidth="1"/>
    <col min="4612" max="4612" width="12.5703125" bestFit="1" customWidth="1"/>
    <col min="4613" max="4613" width="10.7109375" customWidth="1"/>
    <col min="4614" max="4614" width="17" customWidth="1"/>
    <col min="4615" max="4616" width="11.85546875" bestFit="1" customWidth="1"/>
    <col min="4617" max="4617" width="11.7109375" bestFit="1" customWidth="1"/>
    <col min="4618" max="4620" width="11.5703125" bestFit="1" customWidth="1"/>
    <col min="4865" max="4865" width="12.7109375" customWidth="1"/>
    <col min="4866" max="4866" width="12" bestFit="1" customWidth="1"/>
    <col min="4868" max="4868" width="12.5703125" bestFit="1" customWidth="1"/>
    <col min="4869" max="4869" width="10.7109375" customWidth="1"/>
    <col min="4870" max="4870" width="17" customWidth="1"/>
    <col min="4871" max="4872" width="11.85546875" bestFit="1" customWidth="1"/>
    <col min="4873" max="4873" width="11.7109375" bestFit="1" customWidth="1"/>
    <col min="4874" max="4876" width="11.5703125" bestFit="1" customWidth="1"/>
    <col min="5121" max="5121" width="12.7109375" customWidth="1"/>
    <col min="5122" max="5122" width="12" bestFit="1" customWidth="1"/>
    <col min="5124" max="5124" width="12.5703125" bestFit="1" customWidth="1"/>
    <col min="5125" max="5125" width="10.7109375" customWidth="1"/>
    <col min="5126" max="5126" width="17" customWidth="1"/>
    <col min="5127" max="5128" width="11.85546875" bestFit="1" customWidth="1"/>
    <col min="5129" max="5129" width="11.7109375" bestFit="1" customWidth="1"/>
    <col min="5130" max="5132" width="11.5703125" bestFit="1" customWidth="1"/>
    <col min="5377" max="5377" width="12.7109375" customWidth="1"/>
    <col min="5378" max="5378" width="12" bestFit="1" customWidth="1"/>
    <col min="5380" max="5380" width="12.5703125" bestFit="1" customWidth="1"/>
    <col min="5381" max="5381" width="10.7109375" customWidth="1"/>
    <col min="5382" max="5382" width="17" customWidth="1"/>
    <col min="5383" max="5384" width="11.85546875" bestFit="1" customWidth="1"/>
    <col min="5385" max="5385" width="11.7109375" bestFit="1" customWidth="1"/>
    <col min="5386" max="5388" width="11.5703125" bestFit="1" customWidth="1"/>
    <col min="5633" max="5633" width="12.7109375" customWidth="1"/>
    <col min="5634" max="5634" width="12" bestFit="1" customWidth="1"/>
    <col min="5636" max="5636" width="12.5703125" bestFit="1" customWidth="1"/>
    <col min="5637" max="5637" width="10.7109375" customWidth="1"/>
    <col min="5638" max="5638" width="17" customWidth="1"/>
    <col min="5639" max="5640" width="11.85546875" bestFit="1" customWidth="1"/>
    <col min="5641" max="5641" width="11.7109375" bestFit="1" customWidth="1"/>
    <col min="5642" max="5644" width="11.5703125" bestFit="1" customWidth="1"/>
    <col min="5889" max="5889" width="12.7109375" customWidth="1"/>
    <col min="5890" max="5890" width="12" bestFit="1" customWidth="1"/>
    <col min="5892" max="5892" width="12.5703125" bestFit="1" customWidth="1"/>
    <col min="5893" max="5893" width="10.7109375" customWidth="1"/>
    <col min="5894" max="5894" width="17" customWidth="1"/>
    <col min="5895" max="5896" width="11.85546875" bestFit="1" customWidth="1"/>
    <col min="5897" max="5897" width="11.7109375" bestFit="1" customWidth="1"/>
    <col min="5898" max="5900" width="11.5703125" bestFit="1" customWidth="1"/>
    <col min="6145" max="6145" width="12.7109375" customWidth="1"/>
    <col min="6146" max="6146" width="12" bestFit="1" customWidth="1"/>
    <col min="6148" max="6148" width="12.5703125" bestFit="1" customWidth="1"/>
    <col min="6149" max="6149" width="10.7109375" customWidth="1"/>
    <col min="6150" max="6150" width="17" customWidth="1"/>
    <col min="6151" max="6152" width="11.85546875" bestFit="1" customWidth="1"/>
    <col min="6153" max="6153" width="11.7109375" bestFit="1" customWidth="1"/>
    <col min="6154" max="6156" width="11.5703125" bestFit="1" customWidth="1"/>
    <col min="6401" max="6401" width="12.7109375" customWidth="1"/>
    <col min="6402" max="6402" width="12" bestFit="1" customWidth="1"/>
    <col min="6404" max="6404" width="12.5703125" bestFit="1" customWidth="1"/>
    <col min="6405" max="6405" width="10.7109375" customWidth="1"/>
    <col min="6406" max="6406" width="17" customWidth="1"/>
    <col min="6407" max="6408" width="11.85546875" bestFit="1" customWidth="1"/>
    <col min="6409" max="6409" width="11.7109375" bestFit="1" customWidth="1"/>
    <col min="6410" max="6412" width="11.5703125" bestFit="1" customWidth="1"/>
    <col min="6657" max="6657" width="12.7109375" customWidth="1"/>
    <col min="6658" max="6658" width="12" bestFit="1" customWidth="1"/>
    <col min="6660" max="6660" width="12.5703125" bestFit="1" customWidth="1"/>
    <col min="6661" max="6661" width="10.7109375" customWidth="1"/>
    <col min="6662" max="6662" width="17" customWidth="1"/>
    <col min="6663" max="6664" width="11.85546875" bestFit="1" customWidth="1"/>
    <col min="6665" max="6665" width="11.7109375" bestFit="1" customWidth="1"/>
    <col min="6666" max="6668" width="11.5703125" bestFit="1" customWidth="1"/>
    <col min="6913" max="6913" width="12.7109375" customWidth="1"/>
    <col min="6914" max="6914" width="12" bestFit="1" customWidth="1"/>
    <col min="6916" max="6916" width="12.5703125" bestFit="1" customWidth="1"/>
    <col min="6917" max="6917" width="10.7109375" customWidth="1"/>
    <col min="6918" max="6918" width="17" customWidth="1"/>
    <col min="6919" max="6920" width="11.85546875" bestFit="1" customWidth="1"/>
    <col min="6921" max="6921" width="11.7109375" bestFit="1" customWidth="1"/>
    <col min="6922" max="6924" width="11.5703125" bestFit="1" customWidth="1"/>
    <col min="7169" max="7169" width="12.7109375" customWidth="1"/>
    <col min="7170" max="7170" width="12" bestFit="1" customWidth="1"/>
    <col min="7172" max="7172" width="12.5703125" bestFit="1" customWidth="1"/>
    <col min="7173" max="7173" width="10.7109375" customWidth="1"/>
    <col min="7174" max="7174" width="17" customWidth="1"/>
    <col min="7175" max="7176" width="11.85546875" bestFit="1" customWidth="1"/>
    <col min="7177" max="7177" width="11.7109375" bestFit="1" customWidth="1"/>
    <col min="7178" max="7180" width="11.5703125" bestFit="1" customWidth="1"/>
    <col min="7425" max="7425" width="12.7109375" customWidth="1"/>
    <col min="7426" max="7426" width="12" bestFit="1" customWidth="1"/>
    <col min="7428" max="7428" width="12.5703125" bestFit="1" customWidth="1"/>
    <col min="7429" max="7429" width="10.7109375" customWidth="1"/>
    <col min="7430" max="7430" width="17" customWidth="1"/>
    <col min="7431" max="7432" width="11.85546875" bestFit="1" customWidth="1"/>
    <col min="7433" max="7433" width="11.7109375" bestFit="1" customWidth="1"/>
    <col min="7434" max="7436" width="11.5703125" bestFit="1" customWidth="1"/>
    <col min="7681" max="7681" width="12.7109375" customWidth="1"/>
    <col min="7682" max="7682" width="12" bestFit="1" customWidth="1"/>
    <col min="7684" max="7684" width="12.5703125" bestFit="1" customWidth="1"/>
    <col min="7685" max="7685" width="10.7109375" customWidth="1"/>
    <col min="7686" max="7686" width="17" customWidth="1"/>
    <col min="7687" max="7688" width="11.85546875" bestFit="1" customWidth="1"/>
    <col min="7689" max="7689" width="11.7109375" bestFit="1" customWidth="1"/>
    <col min="7690" max="7692" width="11.5703125" bestFit="1" customWidth="1"/>
    <col min="7937" max="7937" width="12.7109375" customWidth="1"/>
    <col min="7938" max="7938" width="12" bestFit="1" customWidth="1"/>
    <col min="7940" max="7940" width="12.5703125" bestFit="1" customWidth="1"/>
    <col min="7941" max="7941" width="10.7109375" customWidth="1"/>
    <col min="7942" max="7942" width="17" customWidth="1"/>
    <col min="7943" max="7944" width="11.85546875" bestFit="1" customWidth="1"/>
    <col min="7945" max="7945" width="11.7109375" bestFit="1" customWidth="1"/>
    <col min="7946" max="7948" width="11.5703125" bestFit="1" customWidth="1"/>
    <col min="8193" max="8193" width="12.7109375" customWidth="1"/>
    <col min="8194" max="8194" width="12" bestFit="1" customWidth="1"/>
    <col min="8196" max="8196" width="12.5703125" bestFit="1" customWidth="1"/>
    <col min="8197" max="8197" width="10.7109375" customWidth="1"/>
    <col min="8198" max="8198" width="17" customWidth="1"/>
    <col min="8199" max="8200" width="11.85546875" bestFit="1" customWidth="1"/>
    <col min="8201" max="8201" width="11.7109375" bestFit="1" customWidth="1"/>
    <col min="8202" max="8204" width="11.5703125" bestFit="1" customWidth="1"/>
    <col min="8449" max="8449" width="12.7109375" customWidth="1"/>
    <col min="8450" max="8450" width="12" bestFit="1" customWidth="1"/>
    <col min="8452" max="8452" width="12.5703125" bestFit="1" customWidth="1"/>
    <col min="8453" max="8453" width="10.7109375" customWidth="1"/>
    <col min="8454" max="8454" width="17" customWidth="1"/>
    <col min="8455" max="8456" width="11.85546875" bestFit="1" customWidth="1"/>
    <col min="8457" max="8457" width="11.7109375" bestFit="1" customWidth="1"/>
    <col min="8458" max="8460" width="11.5703125" bestFit="1" customWidth="1"/>
    <col min="8705" max="8705" width="12.7109375" customWidth="1"/>
    <col min="8706" max="8706" width="12" bestFit="1" customWidth="1"/>
    <col min="8708" max="8708" width="12.5703125" bestFit="1" customWidth="1"/>
    <col min="8709" max="8709" width="10.7109375" customWidth="1"/>
    <col min="8710" max="8710" width="17" customWidth="1"/>
    <col min="8711" max="8712" width="11.85546875" bestFit="1" customWidth="1"/>
    <col min="8713" max="8713" width="11.7109375" bestFit="1" customWidth="1"/>
    <col min="8714" max="8716" width="11.5703125" bestFit="1" customWidth="1"/>
    <col min="8961" max="8961" width="12.7109375" customWidth="1"/>
    <col min="8962" max="8962" width="12" bestFit="1" customWidth="1"/>
    <col min="8964" max="8964" width="12.5703125" bestFit="1" customWidth="1"/>
    <col min="8965" max="8965" width="10.7109375" customWidth="1"/>
    <col min="8966" max="8966" width="17" customWidth="1"/>
    <col min="8967" max="8968" width="11.85546875" bestFit="1" customWidth="1"/>
    <col min="8969" max="8969" width="11.7109375" bestFit="1" customWidth="1"/>
    <col min="8970" max="8972" width="11.5703125" bestFit="1" customWidth="1"/>
    <col min="9217" max="9217" width="12.7109375" customWidth="1"/>
    <col min="9218" max="9218" width="12" bestFit="1" customWidth="1"/>
    <col min="9220" max="9220" width="12.5703125" bestFit="1" customWidth="1"/>
    <col min="9221" max="9221" width="10.7109375" customWidth="1"/>
    <col min="9222" max="9222" width="17" customWidth="1"/>
    <col min="9223" max="9224" width="11.85546875" bestFit="1" customWidth="1"/>
    <col min="9225" max="9225" width="11.7109375" bestFit="1" customWidth="1"/>
    <col min="9226" max="9228" width="11.5703125" bestFit="1" customWidth="1"/>
    <col min="9473" max="9473" width="12.7109375" customWidth="1"/>
    <col min="9474" max="9474" width="12" bestFit="1" customWidth="1"/>
    <col min="9476" max="9476" width="12.5703125" bestFit="1" customWidth="1"/>
    <col min="9477" max="9477" width="10.7109375" customWidth="1"/>
    <col min="9478" max="9478" width="17" customWidth="1"/>
    <col min="9479" max="9480" width="11.85546875" bestFit="1" customWidth="1"/>
    <col min="9481" max="9481" width="11.7109375" bestFit="1" customWidth="1"/>
    <col min="9482" max="9484" width="11.5703125" bestFit="1" customWidth="1"/>
    <col min="9729" max="9729" width="12.7109375" customWidth="1"/>
    <col min="9730" max="9730" width="12" bestFit="1" customWidth="1"/>
    <col min="9732" max="9732" width="12.5703125" bestFit="1" customWidth="1"/>
    <col min="9733" max="9733" width="10.7109375" customWidth="1"/>
    <col min="9734" max="9734" width="17" customWidth="1"/>
    <col min="9735" max="9736" width="11.85546875" bestFit="1" customWidth="1"/>
    <col min="9737" max="9737" width="11.7109375" bestFit="1" customWidth="1"/>
    <col min="9738" max="9740" width="11.5703125" bestFit="1" customWidth="1"/>
    <col min="9985" max="9985" width="12.7109375" customWidth="1"/>
    <col min="9986" max="9986" width="12" bestFit="1" customWidth="1"/>
    <col min="9988" max="9988" width="12.5703125" bestFit="1" customWidth="1"/>
    <col min="9989" max="9989" width="10.7109375" customWidth="1"/>
    <col min="9990" max="9990" width="17" customWidth="1"/>
    <col min="9991" max="9992" width="11.85546875" bestFit="1" customWidth="1"/>
    <col min="9993" max="9993" width="11.7109375" bestFit="1" customWidth="1"/>
    <col min="9994" max="9996" width="11.5703125" bestFit="1" customWidth="1"/>
    <col min="10241" max="10241" width="12.7109375" customWidth="1"/>
    <col min="10242" max="10242" width="12" bestFit="1" customWidth="1"/>
    <col min="10244" max="10244" width="12.5703125" bestFit="1" customWidth="1"/>
    <col min="10245" max="10245" width="10.7109375" customWidth="1"/>
    <col min="10246" max="10246" width="17" customWidth="1"/>
    <col min="10247" max="10248" width="11.85546875" bestFit="1" customWidth="1"/>
    <col min="10249" max="10249" width="11.7109375" bestFit="1" customWidth="1"/>
    <col min="10250" max="10252" width="11.5703125" bestFit="1" customWidth="1"/>
    <col min="10497" max="10497" width="12.7109375" customWidth="1"/>
    <col min="10498" max="10498" width="12" bestFit="1" customWidth="1"/>
    <col min="10500" max="10500" width="12.5703125" bestFit="1" customWidth="1"/>
    <col min="10501" max="10501" width="10.7109375" customWidth="1"/>
    <col min="10502" max="10502" width="17" customWidth="1"/>
    <col min="10503" max="10504" width="11.85546875" bestFit="1" customWidth="1"/>
    <col min="10505" max="10505" width="11.7109375" bestFit="1" customWidth="1"/>
    <col min="10506" max="10508" width="11.5703125" bestFit="1" customWidth="1"/>
    <col min="10753" max="10753" width="12.7109375" customWidth="1"/>
    <col min="10754" max="10754" width="12" bestFit="1" customWidth="1"/>
    <col min="10756" max="10756" width="12.5703125" bestFit="1" customWidth="1"/>
    <col min="10757" max="10757" width="10.7109375" customWidth="1"/>
    <col min="10758" max="10758" width="17" customWidth="1"/>
    <col min="10759" max="10760" width="11.85546875" bestFit="1" customWidth="1"/>
    <col min="10761" max="10761" width="11.7109375" bestFit="1" customWidth="1"/>
    <col min="10762" max="10764" width="11.5703125" bestFit="1" customWidth="1"/>
    <col min="11009" max="11009" width="12.7109375" customWidth="1"/>
    <col min="11010" max="11010" width="12" bestFit="1" customWidth="1"/>
    <col min="11012" max="11012" width="12.5703125" bestFit="1" customWidth="1"/>
    <col min="11013" max="11013" width="10.7109375" customWidth="1"/>
    <col min="11014" max="11014" width="17" customWidth="1"/>
    <col min="11015" max="11016" width="11.85546875" bestFit="1" customWidth="1"/>
    <col min="11017" max="11017" width="11.7109375" bestFit="1" customWidth="1"/>
    <col min="11018" max="11020" width="11.5703125" bestFit="1" customWidth="1"/>
    <col min="11265" max="11265" width="12.7109375" customWidth="1"/>
    <col min="11266" max="11266" width="12" bestFit="1" customWidth="1"/>
    <col min="11268" max="11268" width="12.5703125" bestFit="1" customWidth="1"/>
    <col min="11269" max="11269" width="10.7109375" customWidth="1"/>
    <col min="11270" max="11270" width="17" customWidth="1"/>
    <col min="11271" max="11272" width="11.85546875" bestFit="1" customWidth="1"/>
    <col min="11273" max="11273" width="11.7109375" bestFit="1" customWidth="1"/>
    <col min="11274" max="11276" width="11.5703125" bestFit="1" customWidth="1"/>
    <col min="11521" max="11521" width="12.7109375" customWidth="1"/>
    <col min="11522" max="11522" width="12" bestFit="1" customWidth="1"/>
    <col min="11524" max="11524" width="12.5703125" bestFit="1" customWidth="1"/>
    <col min="11525" max="11525" width="10.7109375" customWidth="1"/>
    <col min="11526" max="11526" width="17" customWidth="1"/>
    <col min="11527" max="11528" width="11.85546875" bestFit="1" customWidth="1"/>
    <col min="11529" max="11529" width="11.7109375" bestFit="1" customWidth="1"/>
    <col min="11530" max="11532" width="11.5703125" bestFit="1" customWidth="1"/>
    <col min="11777" max="11777" width="12.7109375" customWidth="1"/>
    <col min="11778" max="11778" width="12" bestFit="1" customWidth="1"/>
    <col min="11780" max="11780" width="12.5703125" bestFit="1" customWidth="1"/>
    <col min="11781" max="11781" width="10.7109375" customWidth="1"/>
    <col min="11782" max="11782" width="17" customWidth="1"/>
    <col min="11783" max="11784" width="11.85546875" bestFit="1" customWidth="1"/>
    <col min="11785" max="11785" width="11.7109375" bestFit="1" customWidth="1"/>
    <col min="11786" max="11788" width="11.5703125" bestFit="1" customWidth="1"/>
    <col min="12033" max="12033" width="12.7109375" customWidth="1"/>
    <col min="12034" max="12034" width="12" bestFit="1" customWidth="1"/>
    <col min="12036" max="12036" width="12.5703125" bestFit="1" customWidth="1"/>
    <col min="12037" max="12037" width="10.7109375" customWidth="1"/>
    <col min="12038" max="12038" width="17" customWidth="1"/>
    <col min="12039" max="12040" width="11.85546875" bestFit="1" customWidth="1"/>
    <col min="12041" max="12041" width="11.7109375" bestFit="1" customWidth="1"/>
    <col min="12042" max="12044" width="11.5703125" bestFit="1" customWidth="1"/>
    <col min="12289" max="12289" width="12.7109375" customWidth="1"/>
    <col min="12290" max="12290" width="12" bestFit="1" customWidth="1"/>
    <col min="12292" max="12292" width="12.5703125" bestFit="1" customWidth="1"/>
    <col min="12293" max="12293" width="10.7109375" customWidth="1"/>
    <col min="12294" max="12294" width="17" customWidth="1"/>
    <col min="12295" max="12296" width="11.85546875" bestFit="1" customWidth="1"/>
    <col min="12297" max="12297" width="11.7109375" bestFit="1" customWidth="1"/>
    <col min="12298" max="12300" width="11.5703125" bestFit="1" customWidth="1"/>
    <col min="12545" max="12545" width="12.7109375" customWidth="1"/>
    <col min="12546" max="12546" width="12" bestFit="1" customWidth="1"/>
    <col min="12548" max="12548" width="12.5703125" bestFit="1" customWidth="1"/>
    <col min="12549" max="12549" width="10.7109375" customWidth="1"/>
    <col min="12550" max="12550" width="17" customWidth="1"/>
    <col min="12551" max="12552" width="11.85546875" bestFit="1" customWidth="1"/>
    <col min="12553" max="12553" width="11.7109375" bestFit="1" customWidth="1"/>
    <col min="12554" max="12556" width="11.5703125" bestFit="1" customWidth="1"/>
    <col min="12801" max="12801" width="12.7109375" customWidth="1"/>
    <col min="12802" max="12802" width="12" bestFit="1" customWidth="1"/>
    <col min="12804" max="12804" width="12.5703125" bestFit="1" customWidth="1"/>
    <col min="12805" max="12805" width="10.7109375" customWidth="1"/>
    <col min="12806" max="12806" width="17" customWidth="1"/>
    <col min="12807" max="12808" width="11.85546875" bestFit="1" customWidth="1"/>
    <col min="12809" max="12809" width="11.7109375" bestFit="1" customWidth="1"/>
    <col min="12810" max="12812" width="11.5703125" bestFit="1" customWidth="1"/>
    <col min="13057" max="13057" width="12.7109375" customWidth="1"/>
    <col min="13058" max="13058" width="12" bestFit="1" customWidth="1"/>
    <col min="13060" max="13060" width="12.5703125" bestFit="1" customWidth="1"/>
    <col min="13061" max="13061" width="10.7109375" customWidth="1"/>
    <col min="13062" max="13062" width="17" customWidth="1"/>
    <col min="13063" max="13064" width="11.85546875" bestFit="1" customWidth="1"/>
    <col min="13065" max="13065" width="11.7109375" bestFit="1" customWidth="1"/>
    <col min="13066" max="13068" width="11.5703125" bestFit="1" customWidth="1"/>
    <col min="13313" max="13313" width="12.7109375" customWidth="1"/>
    <col min="13314" max="13314" width="12" bestFit="1" customWidth="1"/>
    <col min="13316" max="13316" width="12.5703125" bestFit="1" customWidth="1"/>
    <col min="13317" max="13317" width="10.7109375" customWidth="1"/>
    <col min="13318" max="13318" width="17" customWidth="1"/>
    <col min="13319" max="13320" width="11.85546875" bestFit="1" customWidth="1"/>
    <col min="13321" max="13321" width="11.7109375" bestFit="1" customWidth="1"/>
    <col min="13322" max="13324" width="11.5703125" bestFit="1" customWidth="1"/>
    <col min="13569" max="13569" width="12.7109375" customWidth="1"/>
    <col min="13570" max="13570" width="12" bestFit="1" customWidth="1"/>
    <col min="13572" max="13572" width="12.5703125" bestFit="1" customWidth="1"/>
    <col min="13573" max="13573" width="10.7109375" customWidth="1"/>
    <col min="13574" max="13574" width="17" customWidth="1"/>
    <col min="13575" max="13576" width="11.85546875" bestFit="1" customWidth="1"/>
    <col min="13577" max="13577" width="11.7109375" bestFit="1" customWidth="1"/>
    <col min="13578" max="13580" width="11.5703125" bestFit="1" customWidth="1"/>
    <col min="13825" max="13825" width="12.7109375" customWidth="1"/>
    <col min="13826" max="13826" width="12" bestFit="1" customWidth="1"/>
    <col min="13828" max="13828" width="12.5703125" bestFit="1" customWidth="1"/>
    <col min="13829" max="13829" width="10.7109375" customWidth="1"/>
    <col min="13830" max="13830" width="17" customWidth="1"/>
    <col min="13831" max="13832" width="11.85546875" bestFit="1" customWidth="1"/>
    <col min="13833" max="13833" width="11.7109375" bestFit="1" customWidth="1"/>
    <col min="13834" max="13836" width="11.5703125" bestFit="1" customWidth="1"/>
    <col min="14081" max="14081" width="12.7109375" customWidth="1"/>
    <col min="14082" max="14082" width="12" bestFit="1" customWidth="1"/>
    <col min="14084" max="14084" width="12.5703125" bestFit="1" customWidth="1"/>
    <col min="14085" max="14085" width="10.7109375" customWidth="1"/>
    <col min="14086" max="14086" width="17" customWidth="1"/>
    <col min="14087" max="14088" width="11.85546875" bestFit="1" customWidth="1"/>
    <col min="14089" max="14089" width="11.7109375" bestFit="1" customWidth="1"/>
    <col min="14090" max="14092" width="11.5703125" bestFit="1" customWidth="1"/>
    <col min="14337" max="14337" width="12.7109375" customWidth="1"/>
    <col min="14338" max="14338" width="12" bestFit="1" customWidth="1"/>
    <col min="14340" max="14340" width="12.5703125" bestFit="1" customWidth="1"/>
    <col min="14341" max="14341" width="10.7109375" customWidth="1"/>
    <col min="14342" max="14342" width="17" customWidth="1"/>
    <col min="14343" max="14344" width="11.85546875" bestFit="1" customWidth="1"/>
    <col min="14345" max="14345" width="11.7109375" bestFit="1" customWidth="1"/>
    <col min="14346" max="14348" width="11.5703125" bestFit="1" customWidth="1"/>
    <col min="14593" max="14593" width="12.7109375" customWidth="1"/>
    <col min="14594" max="14594" width="12" bestFit="1" customWidth="1"/>
    <col min="14596" max="14596" width="12.5703125" bestFit="1" customWidth="1"/>
    <col min="14597" max="14597" width="10.7109375" customWidth="1"/>
    <col min="14598" max="14598" width="17" customWidth="1"/>
    <col min="14599" max="14600" width="11.85546875" bestFit="1" customWidth="1"/>
    <col min="14601" max="14601" width="11.7109375" bestFit="1" customWidth="1"/>
    <col min="14602" max="14604" width="11.5703125" bestFit="1" customWidth="1"/>
    <col min="14849" max="14849" width="12.7109375" customWidth="1"/>
    <col min="14850" max="14850" width="12" bestFit="1" customWidth="1"/>
    <col min="14852" max="14852" width="12.5703125" bestFit="1" customWidth="1"/>
    <col min="14853" max="14853" width="10.7109375" customWidth="1"/>
    <col min="14854" max="14854" width="17" customWidth="1"/>
    <col min="14855" max="14856" width="11.85546875" bestFit="1" customWidth="1"/>
    <col min="14857" max="14857" width="11.7109375" bestFit="1" customWidth="1"/>
    <col min="14858" max="14860" width="11.5703125" bestFit="1" customWidth="1"/>
    <col min="15105" max="15105" width="12.7109375" customWidth="1"/>
    <col min="15106" max="15106" width="12" bestFit="1" customWidth="1"/>
    <col min="15108" max="15108" width="12.5703125" bestFit="1" customWidth="1"/>
    <col min="15109" max="15109" width="10.7109375" customWidth="1"/>
    <col min="15110" max="15110" width="17" customWidth="1"/>
    <col min="15111" max="15112" width="11.85546875" bestFit="1" customWidth="1"/>
    <col min="15113" max="15113" width="11.7109375" bestFit="1" customWidth="1"/>
    <col min="15114" max="15116" width="11.5703125" bestFit="1" customWidth="1"/>
    <col min="15361" max="15361" width="12.7109375" customWidth="1"/>
    <col min="15362" max="15362" width="12" bestFit="1" customWidth="1"/>
    <col min="15364" max="15364" width="12.5703125" bestFit="1" customWidth="1"/>
    <col min="15365" max="15365" width="10.7109375" customWidth="1"/>
    <col min="15366" max="15366" width="17" customWidth="1"/>
    <col min="15367" max="15368" width="11.85546875" bestFit="1" customWidth="1"/>
    <col min="15369" max="15369" width="11.7109375" bestFit="1" customWidth="1"/>
    <col min="15370" max="15372" width="11.5703125" bestFit="1" customWidth="1"/>
    <col min="15617" max="15617" width="12.7109375" customWidth="1"/>
    <col min="15618" max="15618" width="12" bestFit="1" customWidth="1"/>
    <col min="15620" max="15620" width="12.5703125" bestFit="1" customWidth="1"/>
    <col min="15621" max="15621" width="10.7109375" customWidth="1"/>
    <col min="15622" max="15622" width="17" customWidth="1"/>
    <col min="15623" max="15624" width="11.85546875" bestFit="1" customWidth="1"/>
    <col min="15625" max="15625" width="11.7109375" bestFit="1" customWidth="1"/>
    <col min="15626" max="15628" width="11.5703125" bestFit="1" customWidth="1"/>
    <col min="15873" max="15873" width="12.7109375" customWidth="1"/>
    <col min="15874" max="15874" width="12" bestFit="1" customWidth="1"/>
    <col min="15876" max="15876" width="12.5703125" bestFit="1" customWidth="1"/>
    <col min="15877" max="15877" width="10.7109375" customWidth="1"/>
    <col min="15878" max="15878" width="17" customWidth="1"/>
    <col min="15879" max="15880" width="11.85546875" bestFit="1" customWidth="1"/>
    <col min="15881" max="15881" width="11.7109375" bestFit="1" customWidth="1"/>
    <col min="15882" max="15884" width="11.5703125" bestFit="1" customWidth="1"/>
    <col min="16129" max="16129" width="12.7109375" customWidth="1"/>
    <col min="16130" max="16130" width="12" bestFit="1" customWidth="1"/>
    <col min="16132" max="16132" width="12.5703125" bestFit="1" customWidth="1"/>
    <col min="16133" max="16133" width="10.7109375" customWidth="1"/>
    <col min="16134" max="16134" width="17" customWidth="1"/>
    <col min="16135" max="16136" width="11.85546875" bestFit="1" customWidth="1"/>
    <col min="16137" max="16137" width="11.7109375" bestFit="1" customWidth="1"/>
    <col min="16138" max="16140" width="11.5703125" bestFit="1" customWidth="1"/>
  </cols>
  <sheetData>
    <row r="1" spans="1:15" ht="15.75" x14ac:dyDescent="0.2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x14ac:dyDescent="0.25">
      <c r="A4" s="57" t="s">
        <v>0</v>
      </c>
      <c r="B4" s="57" t="s">
        <v>1</v>
      </c>
      <c r="C4" s="57"/>
      <c r="D4" s="57"/>
      <c r="E4" s="56" t="s">
        <v>4</v>
      </c>
      <c r="F4" s="56" t="s">
        <v>5</v>
      </c>
      <c r="G4" s="56" t="s">
        <v>6</v>
      </c>
      <c r="H4" s="56" t="s">
        <v>63</v>
      </c>
      <c r="I4" s="56" t="s">
        <v>64</v>
      </c>
      <c r="J4" s="56" t="s">
        <v>7</v>
      </c>
      <c r="K4" s="57" t="s">
        <v>8</v>
      </c>
      <c r="L4" s="57"/>
    </row>
    <row r="5" spans="1:15" x14ac:dyDescent="0.25">
      <c r="A5" s="57"/>
      <c r="B5" s="2" t="s">
        <v>2</v>
      </c>
      <c r="C5" s="3" t="s">
        <v>3</v>
      </c>
      <c r="D5" s="3" t="s">
        <v>13</v>
      </c>
      <c r="E5" s="56"/>
      <c r="F5" s="56"/>
      <c r="G5" s="56"/>
      <c r="H5" s="56"/>
      <c r="I5" s="56"/>
      <c r="J5" s="56"/>
      <c r="K5" s="49" t="s">
        <v>9</v>
      </c>
      <c r="L5" s="49" t="s">
        <v>14</v>
      </c>
    </row>
    <row r="6" spans="1:15" x14ac:dyDescent="0.25">
      <c r="A6" s="15" t="s">
        <v>65</v>
      </c>
      <c r="B6" s="16" t="s">
        <v>10</v>
      </c>
      <c r="C6" s="17">
        <v>41991</v>
      </c>
      <c r="D6" s="17">
        <v>41991</v>
      </c>
      <c r="E6" s="18">
        <v>0.01</v>
      </c>
      <c r="F6" s="16" t="s">
        <v>66</v>
      </c>
      <c r="G6" s="21">
        <v>51272000</v>
      </c>
      <c r="H6" s="21">
        <f>G6</f>
        <v>51272000</v>
      </c>
      <c r="I6" s="21">
        <v>0</v>
      </c>
      <c r="J6" s="21">
        <f>K6+L6</f>
        <v>51784720</v>
      </c>
      <c r="K6" s="21">
        <f>G6*E6</f>
        <v>512720</v>
      </c>
      <c r="L6" s="21">
        <f>G6</f>
        <v>51272000</v>
      </c>
    </row>
    <row r="7" spans="1:15" x14ac:dyDescent="0.25">
      <c r="A7" s="15" t="s">
        <v>41</v>
      </c>
      <c r="B7" s="16" t="s">
        <v>42</v>
      </c>
      <c r="C7" s="17">
        <v>43065</v>
      </c>
      <c r="D7" s="17">
        <v>43065</v>
      </c>
      <c r="E7" s="18">
        <v>0.02</v>
      </c>
      <c r="F7" s="16" t="s">
        <v>43</v>
      </c>
      <c r="G7" s="21">
        <v>21282000</v>
      </c>
      <c r="H7" s="21">
        <f>G7</f>
        <v>21282000</v>
      </c>
      <c r="I7" s="21">
        <f>G7</f>
        <v>21282000</v>
      </c>
      <c r="J7" s="21">
        <f>K7+L7</f>
        <v>425640</v>
      </c>
      <c r="K7" s="21">
        <f>G7*E7</f>
        <v>425640</v>
      </c>
      <c r="L7" s="21">
        <v>0</v>
      </c>
    </row>
    <row r="8" spans="1:15" x14ac:dyDescent="0.25">
      <c r="A8" s="15" t="s">
        <v>33</v>
      </c>
      <c r="B8" s="16" t="s">
        <v>21</v>
      </c>
      <c r="C8" s="17">
        <v>43438</v>
      </c>
      <c r="D8" s="17">
        <v>43438</v>
      </c>
      <c r="E8" s="18">
        <v>1.7500000000000002E-2</v>
      </c>
      <c r="F8" s="16" t="s">
        <v>34</v>
      </c>
      <c r="G8" s="21">
        <v>24157000</v>
      </c>
      <c r="H8" s="21">
        <f>G8</f>
        <v>24157000</v>
      </c>
      <c r="I8" s="21">
        <f>G8</f>
        <v>24157000</v>
      </c>
      <c r="J8" s="21">
        <f>K8+L8</f>
        <v>422747.50000000006</v>
      </c>
      <c r="K8" s="21">
        <f>G8*E8</f>
        <v>422747.50000000006</v>
      </c>
      <c r="L8" s="21">
        <v>0</v>
      </c>
    </row>
    <row r="9" spans="1:15" x14ac:dyDescent="0.25">
      <c r="A9" s="58" t="s">
        <v>11</v>
      </c>
      <c r="B9" s="58"/>
      <c r="C9" s="58"/>
      <c r="D9" s="58"/>
      <c r="E9" s="58"/>
      <c r="F9" s="58"/>
      <c r="G9" s="25">
        <f t="shared" ref="G9:L9" si="0">SUM(G6:G8)</f>
        <v>96711000</v>
      </c>
      <c r="H9" s="25">
        <f t="shared" si="0"/>
        <v>96711000</v>
      </c>
      <c r="I9" s="25">
        <f t="shared" si="0"/>
        <v>45439000</v>
      </c>
      <c r="J9" s="25">
        <f t="shared" si="0"/>
        <v>52633107.5</v>
      </c>
      <c r="K9" s="25">
        <f t="shared" si="0"/>
        <v>1361107.5</v>
      </c>
      <c r="L9" s="25">
        <f t="shared" si="0"/>
        <v>51272000</v>
      </c>
    </row>
    <row r="10" spans="1:15" ht="34.5" customHeight="1" x14ac:dyDescent="0.25">
      <c r="A10" s="48" t="s">
        <v>67</v>
      </c>
      <c r="B10" s="17">
        <v>37621</v>
      </c>
      <c r="C10" s="17">
        <v>38245</v>
      </c>
      <c r="D10" s="17">
        <v>47011</v>
      </c>
      <c r="E10" s="16" t="s">
        <v>59</v>
      </c>
      <c r="F10" s="47" t="s">
        <v>58</v>
      </c>
      <c r="G10" s="21">
        <v>23887768.739999998</v>
      </c>
      <c r="H10" s="21">
        <v>12424664.49</v>
      </c>
      <c r="I10" s="31">
        <f>H10-L10</f>
        <v>11596353.52</v>
      </c>
      <c r="J10" s="21">
        <f>K10+L10</f>
        <v>965147.94</v>
      </c>
      <c r="K10" s="21">
        <v>136836.97</v>
      </c>
      <c r="L10" s="31">
        <v>828310.97</v>
      </c>
    </row>
    <row r="11" spans="1:15" x14ac:dyDescent="0.25">
      <c r="A11" s="58" t="s">
        <v>57</v>
      </c>
      <c r="B11" s="58"/>
      <c r="C11" s="58"/>
      <c r="D11" s="58"/>
      <c r="E11" s="58"/>
      <c r="F11" s="58"/>
      <c r="G11" s="25">
        <f t="shared" ref="G11:L11" si="1">G10</f>
        <v>23887768.739999998</v>
      </c>
      <c r="H11" s="25">
        <f t="shared" si="1"/>
        <v>12424664.49</v>
      </c>
      <c r="I11" s="25">
        <f>I10</f>
        <v>11596353.52</v>
      </c>
      <c r="J11" s="25">
        <f>J10</f>
        <v>965147.94</v>
      </c>
      <c r="K11" s="25">
        <f t="shared" si="1"/>
        <v>136836.97</v>
      </c>
      <c r="L11" s="25">
        <f t="shared" si="1"/>
        <v>828310.97</v>
      </c>
    </row>
    <row r="12" spans="1:15" ht="53.1" customHeight="1" x14ac:dyDescent="0.25">
      <c r="A12" s="26" t="s">
        <v>15</v>
      </c>
      <c r="B12" s="27" t="s">
        <v>16</v>
      </c>
      <c r="C12" s="28">
        <v>41608</v>
      </c>
      <c r="D12" s="28">
        <v>45626</v>
      </c>
      <c r="E12" s="29">
        <v>0</v>
      </c>
      <c r="F12" s="30" t="s">
        <v>17</v>
      </c>
      <c r="G12" s="31">
        <v>1033614</v>
      </c>
      <c r="H12" s="31">
        <f>G12-L12</f>
        <v>947479.5</v>
      </c>
      <c r="I12" s="31">
        <f>H12-L12</f>
        <v>861345</v>
      </c>
      <c r="J12" s="21">
        <f>K12+L12</f>
        <v>86134.5</v>
      </c>
      <c r="K12" s="31">
        <v>0</v>
      </c>
      <c r="L12" s="31">
        <v>86134.5</v>
      </c>
    </row>
    <row r="13" spans="1:15" ht="53.1" customHeight="1" x14ac:dyDescent="0.25">
      <c r="A13" s="32" t="s">
        <v>18</v>
      </c>
      <c r="B13" s="27" t="s">
        <v>10</v>
      </c>
      <c r="C13" s="28">
        <v>40998</v>
      </c>
      <c r="D13" s="28">
        <v>45015</v>
      </c>
      <c r="E13" s="29">
        <v>0</v>
      </c>
      <c r="F13" s="33" t="s">
        <v>19</v>
      </c>
      <c r="G13" s="31">
        <v>7500000</v>
      </c>
      <c r="H13" s="31">
        <v>6250000</v>
      </c>
      <c r="I13" s="31">
        <f>H13-625000</f>
        <v>5625000</v>
      </c>
      <c r="J13" s="21">
        <f>K13+L13</f>
        <v>625000</v>
      </c>
      <c r="K13" s="31">
        <v>0</v>
      </c>
      <c r="L13" s="31">
        <v>625000</v>
      </c>
      <c r="O13" s="54">
        <v>11582.7</v>
      </c>
    </row>
    <row r="14" spans="1:15" x14ac:dyDescent="0.25">
      <c r="A14" s="58" t="s">
        <v>20</v>
      </c>
      <c r="B14" s="58"/>
      <c r="C14" s="58"/>
      <c r="D14" s="58"/>
      <c r="E14" s="58"/>
      <c r="F14" s="58"/>
      <c r="G14" s="25">
        <f t="shared" ref="G14:L14" si="2">SUM(G12:G13)</f>
        <v>8533614</v>
      </c>
      <c r="H14" s="25">
        <f t="shared" si="2"/>
        <v>7197479.5</v>
      </c>
      <c r="I14" s="25">
        <f t="shared" si="2"/>
        <v>6486345</v>
      </c>
      <c r="J14" s="25">
        <f t="shared" si="2"/>
        <v>711134.5</v>
      </c>
      <c r="K14" s="25">
        <f t="shared" si="2"/>
        <v>0</v>
      </c>
      <c r="L14" s="25">
        <f t="shared" si="2"/>
        <v>711134.5</v>
      </c>
    </row>
    <row r="15" spans="1:15" x14ac:dyDescent="0.25">
      <c r="A15" s="63" t="s">
        <v>12</v>
      </c>
      <c r="B15" s="63"/>
      <c r="C15" s="63"/>
      <c r="D15" s="63"/>
      <c r="E15" s="63"/>
      <c r="F15" s="63"/>
      <c r="G15" s="41">
        <f t="shared" ref="G15:L15" si="3">G9+G11+G14</f>
        <v>129132382.73999999</v>
      </c>
      <c r="H15" s="41">
        <f t="shared" si="3"/>
        <v>116333143.98999999</v>
      </c>
      <c r="I15" s="41">
        <f t="shared" si="3"/>
        <v>63521698.519999996</v>
      </c>
      <c r="J15" s="41">
        <f t="shared" si="3"/>
        <v>54309389.939999998</v>
      </c>
      <c r="K15" s="41">
        <f t="shared" si="3"/>
        <v>1497944.47</v>
      </c>
      <c r="L15" s="41">
        <f t="shared" si="3"/>
        <v>52811445.469999999</v>
      </c>
    </row>
    <row r="16" spans="1:15" x14ac:dyDescent="0.25">
      <c r="A16" s="16" t="s">
        <v>22</v>
      </c>
      <c r="B16" s="16" t="s">
        <v>68</v>
      </c>
      <c r="C16" s="16" t="s">
        <v>69</v>
      </c>
      <c r="D16" s="16" t="s">
        <v>69</v>
      </c>
      <c r="E16" s="18">
        <v>0.02</v>
      </c>
      <c r="F16" s="16" t="s">
        <v>23</v>
      </c>
      <c r="G16" s="31">
        <v>53000000</v>
      </c>
      <c r="H16" s="31">
        <v>0</v>
      </c>
      <c r="I16" s="31">
        <f>G16</f>
        <v>53000000</v>
      </c>
      <c r="J16" s="31">
        <f>K16+L16</f>
        <v>0</v>
      </c>
      <c r="K16" s="31">
        <v>0</v>
      </c>
      <c r="L16" s="21">
        <v>0</v>
      </c>
    </row>
    <row r="17" spans="1:12" x14ac:dyDescent="0.25">
      <c r="A17" s="59" t="s">
        <v>70</v>
      </c>
      <c r="B17" s="59"/>
      <c r="C17" s="59"/>
      <c r="D17" s="59"/>
      <c r="E17" s="59"/>
      <c r="F17" s="59"/>
      <c r="G17" s="41">
        <f t="shared" ref="G17:L17" si="4">SUM(G16:G16)</f>
        <v>53000000</v>
      </c>
      <c r="H17" s="41">
        <f t="shared" si="4"/>
        <v>0</v>
      </c>
      <c r="I17" s="41">
        <f t="shared" si="4"/>
        <v>53000000</v>
      </c>
      <c r="J17" s="41">
        <f t="shared" si="4"/>
        <v>0</v>
      </c>
      <c r="K17" s="41">
        <f t="shared" si="4"/>
        <v>0</v>
      </c>
      <c r="L17" s="41">
        <f t="shared" si="4"/>
        <v>0</v>
      </c>
    </row>
    <row r="18" spans="1:12" x14ac:dyDescent="0.25">
      <c r="A18" s="60" t="s">
        <v>71</v>
      </c>
      <c r="B18" s="60"/>
      <c r="C18" s="60"/>
      <c r="D18" s="60"/>
      <c r="E18" s="60"/>
      <c r="F18" s="60"/>
      <c r="G18" s="42">
        <f t="shared" ref="G18:L18" si="5">G15+G17</f>
        <v>182132382.74000001</v>
      </c>
      <c r="H18" s="42">
        <f t="shared" si="5"/>
        <v>116333143.98999999</v>
      </c>
      <c r="I18" s="42">
        <f t="shared" si="5"/>
        <v>116521698.52</v>
      </c>
      <c r="J18" s="42">
        <f t="shared" si="5"/>
        <v>54309389.939999998</v>
      </c>
      <c r="K18" s="42">
        <f t="shared" si="5"/>
        <v>1497944.47</v>
      </c>
      <c r="L18" s="42">
        <f t="shared" si="5"/>
        <v>52811445.469999999</v>
      </c>
    </row>
    <row r="19" spans="1:12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x14ac:dyDescent="0.25">
      <c r="A20" s="61" t="s">
        <v>72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x14ac:dyDescent="0.25">
      <c r="A21" s="61" t="s">
        <v>73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5"/>
      <c r="H25" s="5"/>
      <c r="I25" s="5"/>
      <c r="J25" s="5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5"/>
      <c r="H26" s="5"/>
      <c r="I26" s="5"/>
      <c r="J26" s="5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5"/>
      <c r="H27" s="5"/>
      <c r="I27" s="5"/>
      <c r="J27" s="5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5"/>
      <c r="H28" s="5"/>
      <c r="I28" s="5"/>
      <c r="J28" s="5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44"/>
      <c r="H29" s="5"/>
      <c r="I29" s="5"/>
      <c r="J29" s="5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5"/>
      <c r="H30" s="5"/>
      <c r="I30" s="5"/>
      <c r="J30" s="5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5"/>
      <c r="H31" s="5"/>
      <c r="I31" s="5"/>
      <c r="J31" s="5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5"/>
      <c r="H32" s="5"/>
      <c r="I32" s="5"/>
      <c r="J32" s="5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5"/>
      <c r="H33" s="5"/>
      <c r="I33" s="5"/>
      <c r="J33" s="5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5"/>
      <c r="H34" s="5"/>
      <c r="I34" s="5"/>
      <c r="J34" s="5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5"/>
      <c r="H35" s="5"/>
      <c r="I35" s="5"/>
      <c r="J35" s="5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5"/>
      <c r="H36" s="5"/>
      <c r="I36" s="5"/>
      <c r="J36" s="5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mergeCells count="18">
    <mergeCell ref="A1:L1"/>
    <mergeCell ref="J4:J5"/>
    <mergeCell ref="K4:L4"/>
    <mergeCell ref="A9:F9"/>
    <mergeCell ref="A11:F11"/>
    <mergeCell ref="A4:A5"/>
    <mergeCell ref="B4:D4"/>
    <mergeCell ref="E4:E5"/>
    <mergeCell ref="F4:F5"/>
    <mergeCell ref="G4:G5"/>
    <mergeCell ref="H4:H5"/>
    <mergeCell ref="I4:I5"/>
    <mergeCell ref="A17:F17"/>
    <mergeCell ref="A18:F18"/>
    <mergeCell ref="A20:L20"/>
    <mergeCell ref="A21:L21"/>
    <mergeCell ref="A14:F14"/>
    <mergeCell ref="A15:F15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33"/>
  <sheetViews>
    <sheetView zoomScaleNormal="100" workbookViewId="0">
      <pane ySplit="5" topLeftCell="A6" activePane="bottomLeft" state="frozen"/>
      <selection pane="bottomLeft" activeCell="G6" sqref="G6:L18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8" width="11.85546875" bestFit="1" customWidth="1"/>
    <col min="9" max="9" width="11.7109375" bestFit="1" customWidth="1"/>
    <col min="10" max="12" width="11.5703125" bestFit="1" customWidth="1"/>
  </cols>
  <sheetData>
    <row r="1" spans="1:12" ht="15.75" x14ac:dyDescent="0.25">
      <c r="A1" s="55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57" t="s">
        <v>0</v>
      </c>
      <c r="B4" s="57" t="s">
        <v>1</v>
      </c>
      <c r="C4" s="57"/>
      <c r="D4" s="57"/>
      <c r="E4" s="56" t="s">
        <v>4</v>
      </c>
      <c r="F4" s="56" t="s">
        <v>5</v>
      </c>
      <c r="G4" s="56" t="s">
        <v>6</v>
      </c>
      <c r="H4" s="56" t="s">
        <v>64</v>
      </c>
      <c r="I4" s="56" t="s">
        <v>50</v>
      </c>
      <c r="J4" s="56" t="s">
        <v>7</v>
      </c>
      <c r="K4" s="57" t="s">
        <v>8</v>
      </c>
      <c r="L4" s="57"/>
    </row>
    <row r="5" spans="1:12" x14ac:dyDescent="0.25">
      <c r="A5" s="57"/>
      <c r="B5" s="2" t="s">
        <v>2</v>
      </c>
      <c r="C5" s="3" t="s">
        <v>3</v>
      </c>
      <c r="D5" s="3" t="s">
        <v>13</v>
      </c>
      <c r="E5" s="56"/>
      <c r="F5" s="56"/>
      <c r="G5" s="56"/>
      <c r="H5" s="56"/>
      <c r="I5" s="56"/>
      <c r="J5" s="56"/>
      <c r="K5" s="14" t="s">
        <v>9</v>
      </c>
      <c r="L5" s="14" t="s">
        <v>14</v>
      </c>
    </row>
    <row r="6" spans="1:12" x14ac:dyDescent="0.25">
      <c r="A6" s="15" t="s">
        <v>41</v>
      </c>
      <c r="B6" s="16" t="s">
        <v>42</v>
      </c>
      <c r="C6" s="17">
        <v>43065</v>
      </c>
      <c r="D6" s="17">
        <v>43065</v>
      </c>
      <c r="E6" s="18">
        <v>0.02</v>
      </c>
      <c r="F6" s="16" t="s">
        <v>43</v>
      </c>
      <c r="G6" s="19">
        <v>21282000</v>
      </c>
      <c r="H6" s="19">
        <f>G6</f>
        <v>21282000</v>
      </c>
      <c r="I6" s="19">
        <f>G6</f>
        <v>21282000</v>
      </c>
      <c r="J6" s="19">
        <f>K6+L6</f>
        <v>425640</v>
      </c>
      <c r="K6" s="19">
        <f>G6*E6</f>
        <v>425640</v>
      </c>
      <c r="L6" s="19">
        <v>0</v>
      </c>
    </row>
    <row r="7" spans="1:12" x14ac:dyDescent="0.25">
      <c r="A7" s="15" t="s">
        <v>33</v>
      </c>
      <c r="B7" s="16" t="s">
        <v>21</v>
      </c>
      <c r="C7" s="17">
        <v>43438</v>
      </c>
      <c r="D7" s="17">
        <v>43438</v>
      </c>
      <c r="E7" s="18">
        <v>1.7500000000000002E-2</v>
      </c>
      <c r="F7" s="16" t="s">
        <v>34</v>
      </c>
      <c r="G7" s="19">
        <v>24157000</v>
      </c>
      <c r="H7" s="19">
        <f>G7</f>
        <v>24157000</v>
      </c>
      <c r="I7" s="19">
        <f>G7</f>
        <v>24157000</v>
      </c>
      <c r="J7" s="19">
        <f>K7+L7</f>
        <v>422747.50000000006</v>
      </c>
      <c r="K7" s="19">
        <f>G7*E7</f>
        <v>422747.50000000006</v>
      </c>
      <c r="L7" s="19">
        <v>0</v>
      </c>
    </row>
    <row r="8" spans="1:12" x14ac:dyDescent="0.25">
      <c r="A8" s="15" t="s">
        <v>22</v>
      </c>
      <c r="B8" s="16" t="s">
        <v>24</v>
      </c>
      <c r="C8" s="17">
        <v>43789</v>
      </c>
      <c r="D8" s="17">
        <v>43789</v>
      </c>
      <c r="E8" s="18">
        <v>5.0000000000000001E-3</v>
      </c>
      <c r="F8" s="16" t="s">
        <v>23</v>
      </c>
      <c r="G8" s="19">
        <v>53000000</v>
      </c>
      <c r="H8" s="19">
        <v>53000000</v>
      </c>
      <c r="I8" s="19">
        <v>53000000</v>
      </c>
      <c r="J8" s="19">
        <f>K8+L8</f>
        <v>265000</v>
      </c>
      <c r="K8" s="19">
        <f>G8*E8</f>
        <v>265000</v>
      </c>
      <c r="L8" s="19">
        <v>0</v>
      </c>
    </row>
    <row r="9" spans="1:12" x14ac:dyDescent="0.25">
      <c r="A9" s="58" t="s">
        <v>11</v>
      </c>
      <c r="B9" s="58"/>
      <c r="C9" s="58"/>
      <c r="D9" s="58"/>
      <c r="E9" s="58"/>
      <c r="F9" s="58"/>
      <c r="G9" s="40">
        <f t="shared" ref="G9:L9" si="0">SUM(G6:G8)</f>
        <v>98439000</v>
      </c>
      <c r="H9" s="40">
        <f t="shared" si="0"/>
        <v>98439000</v>
      </c>
      <c r="I9" s="40">
        <f t="shared" si="0"/>
        <v>98439000</v>
      </c>
      <c r="J9" s="40">
        <f t="shared" si="0"/>
        <v>1113387.5</v>
      </c>
      <c r="K9" s="40">
        <f t="shared" si="0"/>
        <v>1113387.5</v>
      </c>
      <c r="L9" s="40">
        <f t="shared" si="0"/>
        <v>0</v>
      </c>
    </row>
    <row r="10" spans="1:12" ht="34.5" customHeight="1" x14ac:dyDescent="0.25">
      <c r="A10" s="48" t="s">
        <v>60</v>
      </c>
      <c r="B10" s="17">
        <v>37621</v>
      </c>
      <c r="C10" s="17">
        <v>38245</v>
      </c>
      <c r="D10" s="17">
        <v>47011</v>
      </c>
      <c r="E10" s="16" t="s">
        <v>59</v>
      </c>
      <c r="F10" s="47" t="s">
        <v>58</v>
      </c>
      <c r="G10" s="19">
        <v>23887768.739999998</v>
      </c>
      <c r="H10" s="19">
        <v>11596353.52</v>
      </c>
      <c r="I10" s="44">
        <f>H10-L10</f>
        <v>2768042.5499999989</v>
      </c>
      <c r="J10" s="19">
        <f>K10+L10</f>
        <v>8886292.7400000002</v>
      </c>
      <c r="K10" s="44">
        <v>57981.77</v>
      </c>
      <c r="L10" s="44">
        <f>828310.97+8000000</f>
        <v>8828310.9700000007</v>
      </c>
    </row>
    <row r="11" spans="1:12" x14ac:dyDescent="0.25">
      <c r="A11" s="58" t="s">
        <v>57</v>
      </c>
      <c r="B11" s="58"/>
      <c r="C11" s="58"/>
      <c r="D11" s="58"/>
      <c r="E11" s="58"/>
      <c r="F11" s="58"/>
      <c r="G11" s="40">
        <f t="shared" ref="G11:L11" si="1">G10</f>
        <v>23887768.739999998</v>
      </c>
      <c r="H11" s="40">
        <f t="shared" si="1"/>
        <v>11596353.52</v>
      </c>
      <c r="I11" s="40">
        <f t="shared" si="1"/>
        <v>2768042.5499999989</v>
      </c>
      <c r="J11" s="40">
        <f t="shared" si="1"/>
        <v>8886292.7400000002</v>
      </c>
      <c r="K11" s="40">
        <f t="shared" si="1"/>
        <v>57981.77</v>
      </c>
      <c r="L11" s="40">
        <f t="shared" si="1"/>
        <v>8828310.9700000007</v>
      </c>
    </row>
    <row r="12" spans="1:12" ht="53.1" customHeight="1" x14ac:dyDescent="0.25">
      <c r="A12" s="26" t="s">
        <v>15</v>
      </c>
      <c r="B12" s="27" t="s">
        <v>16</v>
      </c>
      <c r="C12" s="28">
        <v>41608</v>
      </c>
      <c r="D12" s="28">
        <v>45626</v>
      </c>
      <c r="E12" s="29">
        <v>0</v>
      </c>
      <c r="F12" s="30" t="s">
        <v>17</v>
      </c>
      <c r="G12" s="44">
        <v>1033614</v>
      </c>
      <c r="H12" s="44">
        <v>861345</v>
      </c>
      <c r="I12" s="44">
        <f>H12-L12</f>
        <v>775210.5</v>
      </c>
      <c r="J12" s="19">
        <f>K12+L12</f>
        <v>86134.5</v>
      </c>
      <c r="K12" s="44">
        <v>0</v>
      </c>
      <c r="L12" s="44">
        <v>86134.5</v>
      </c>
    </row>
    <row r="13" spans="1:12" ht="53.1" customHeight="1" x14ac:dyDescent="0.25">
      <c r="A13" s="32" t="s">
        <v>18</v>
      </c>
      <c r="B13" s="27" t="s">
        <v>10</v>
      </c>
      <c r="C13" s="28">
        <v>40998</v>
      </c>
      <c r="D13" s="28">
        <v>45015</v>
      </c>
      <c r="E13" s="29">
        <v>0</v>
      </c>
      <c r="F13" s="33" t="s">
        <v>19</v>
      </c>
      <c r="G13" s="44">
        <v>7500000</v>
      </c>
      <c r="H13" s="44">
        <v>5625000</v>
      </c>
      <c r="I13" s="44">
        <v>5000000</v>
      </c>
      <c r="J13" s="19">
        <f>K13+L13</f>
        <v>625000</v>
      </c>
      <c r="K13" s="44">
        <v>0</v>
      </c>
      <c r="L13" s="44">
        <v>625000</v>
      </c>
    </row>
    <row r="14" spans="1:12" ht="53.1" customHeight="1" x14ac:dyDescent="0.25">
      <c r="A14" s="32" t="s">
        <v>25</v>
      </c>
      <c r="B14" s="27" t="s">
        <v>21</v>
      </c>
      <c r="C14" s="28">
        <v>45245</v>
      </c>
      <c r="D14" s="28">
        <v>46706</v>
      </c>
      <c r="E14" s="29">
        <v>0</v>
      </c>
      <c r="F14" s="33" t="s">
        <v>26</v>
      </c>
      <c r="G14" s="65">
        <v>9576000</v>
      </c>
      <c r="H14" s="65">
        <f>320000+1318000</f>
        <v>1638000</v>
      </c>
      <c r="I14" s="65">
        <v>9576000</v>
      </c>
      <c r="J14" s="20">
        <v>0</v>
      </c>
      <c r="K14" s="65">
        <v>0</v>
      </c>
      <c r="L14" s="65">
        <v>0</v>
      </c>
    </row>
    <row r="15" spans="1:12" x14ac:dyDescent="0.25">
      <c r="A15" s="58" t="s">
        <v>20</v>
      </c>
      <c r="B15" s="58"/>
      <c r="C15" s="58"/>
      <c r="D15" s="58"/>
      <c r="E15" s="58"/>
      <c r="F15" s="58"/>
      <c r="G15" s="40">
        <f t="shared" ref="G15:L15" si="2">SUM(G12:G14)</f>
        <v>18109614</v>
      </c>
      <c r="H15" s="40">
        <f t="shared" si="2"/>
        <v>8124345</v>
      </c>
      <c r="I15" s="40">
        <f t="shared" si="2"/>
        <v>15351210.5</v>
      </c>
      <c r="J15" s="40">
        <f t="shared" si="2"/>
        <v>711134.5</v>
      </c>
      <c r="K15" s="40">
        <f t="shared" si="2"/>
        <v>0</v>
      </c>
      <c r="L15" s="40">
        <f t="shared" si="2"/>
        <v>711134.5</v>
      </c>
    </row>
    <row r="16" spans="1:12" x14ac:dyDescent="0.25">
      <c r="A16" s="63" t="s">
        <v>12</v>
      </c>
      <c r="B16" s="63"/>
      <c r="C16" s="63"/>
      <c r="D16" s="63"/>
      <c r="E16" s="63"/>
      <c r="F16" s="63"/>
      <c r="G16" s="66">
        <f t="shared" ref="G16:L16" si="3">G9+G11+G15</f>
        <v>140436382.74000001</v>
      </c>
      <c r="H16" s="66">
        <f t="shared" si="3"/>
        <v>118159698.52</v>
      </c>
      <c r="I16" s="66">
        <f t="shared" si="3"/>
        <v>116558253.05</v>
      </c>
      <c r="J16" s="66">
        <f t="shared" si="3"/>
        <v>10710814.74</v>
      </c>
      <c r="K16" s="66">
        <f t="shared" si="3"/>
        <v>1171369.27</v>
      </c>
      <c r="L16" s="66">
        <f t="shared" si="3"/>
        <v>9539445.4700000007</v>
      </c>
    </row>
    <row r="17" spans="1:12" x14ac:dyDescent="0.25">
      <c r="A17" s="59" t="s">
        <v>56</v>
      </c>
      <c r="B17" s="59"/>
      <c r="C17" s="59"/>
      <c r="D17" s="59"/>
      <c r="E17" s="59"/>
      <c r="F17" s="59"/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</row>
    <row r="18" spans="1:12" x14ac:dyDescent="0.25">
      <c r="A18" s="60" t="s">
        <v>55</v>
      </c>
      <c r="B18" s="60"/>
      <c r="C18" s="60"/>
      <c r="D18" s="60"/>
      <c r="E18" s="60"/>
      <c r="F18" s="60"/>
      <c r="G18" s="67">
        <f t="shared" ref="G18:L18" si="4">G16+G17</f>
        <v>140436382.74000001</v>
      </c>
      <c r="H18" s="67">
        <f t="shared" si="4"/>
        <v>118159698.52</v>
      </c>
      <c r="I18" s="67">
        <f t="shared" si="4"/>
        <v>116558253.05</v>
      </c>
      <c r="J18" s="67">
        <f t="shared" si="4"/>
        <v>10710814.74</v>
      </c>
      <c r="K18" s="67">
        <f t="shared" si="4"/>
        <v>1171369.27</v>
      </c>
      <c r="L18" s="67">
        <f t="shared" si="4"/>
        <v>9539445.4700000007</v>
      </c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"/>
    </row>
    <row r="20" spans="1:12" x14ac:dyDescent="0.25">
      <c r="A20" s="46" t="s">
        <v>54</v>
      </c>
      <c r="B20" s="1"/>
      <c r="C20" s="1"/>
      <c r="D20" s="1"/>
      <c r="E20" s="1"/>
      <c r="F20" s="1"/>
      <c r="G20" s="5"/>
      <c r="H20" s="5"/>
      <c r="I20" s="5"/>
      <c r="J20" s="5"/>
      <c r="K20" s="1"/>
      <c r="L20" s="1"/>
    </row>
    <row r="21" spans="1:12" x14ac:dyDescent="0.25">
      <c r="A21" s="46" t="s">
        <v>53</v>
      </c>
      <c r="B21" s="1"/>
      <c r="C21" s="1"/>
      <c r="D21" s="1"/>
      <c r="E21" s="6"/>
      <c r="F21" s="1"/>
      <c r="G21" s="5"/>
      <c r="H21" s="5"/>
      <c r="I21" s="5"/>
      <c r="J21" s="5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5"/>
      <c r="H22" s="5"/>
      <c r="I22" s="5"/>
      <c r="J22" s="5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5"/>
      <c r="H23" s="5"/>
      <c r="I23" s="5"/>
      <c r="J23" s="5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5"/>
      <c r="H24" s="5"/>
      <c r="I24" s="5"/>
      <c r="J24" s="5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5"/>
      <c r="H25" s="5"/>
      <c r="I25" s="5"/>
      <c r="J25" s="5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16">
    <mergeCell ref="H4:H5"/>
    <mergeCell ref="I4:I5"/>
    <mergeCell ref="A1:L1"/>
    <mergeCell ref="A17:F17"/>
    <mergeCell ref="A18:F18"/>
    <mergeCell ref="J4:J5"/>
    <mergeCell ref="K4:L4"/>
    <mergeCell ref="A9:F9"/>
    <mergeCell ref="A11:F11"/>
    <mergeCell ref="A15:F15"/>
    <mergeCell ref="A16:F16"/>
    <mergeCell ref="A4:A5"/>
    <mergeCell ref="B4:D4"/>
    <mergeCell ref="E4:E5"/>
    <mergeCell ref="F4:F5"/>
    <mergeCell ref="G4:G5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1"/>
  <sheetViews>
    <sheetView zoomScaleNormal="100" workbookViewId="0">
      <pane ySplit="5" topLeftCell="A12" activePane="bottomLeft" state="frozen"/>
      <selection pane="bottomLeft" activeCell="G6" sqref="G6:L16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7" width="11.85546875" bestFit="1" customWidth="1"/>
    <col min="8" max="8" width="11.85546875" customWidth="1"/>
    <col min="9" max="9" width="11.7109375" bestFit="1" customWidth="1"/>
    <col min="10" max="12" width="11.5703125" bestFit="1" customWidth="1"/>
    <col min="13" max="13" width="12.42578125" bestFit="1" customWidth="1"/>
  </cols>
  <sheetData>
    <row r="1" spans="1:13" ht="15.75" x14ac:dyDescent="0.25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5" customHeight="1" x14ac:dyDescent="0.25">
      <c r="A4" s="57" t="s">
        <v>0</v>
      </c>
      <c r="B4" s="57" t="s">
        <v>1</v>
      </c>
      <c r="C4" s="57"/>
      <c r="D4" s="57"/>
      <c r="E4" s="56" t="s">
        <v>4</v>
      </c>
      <c r="F4" s="56" t="s">
        <v>5</v>
      </c>
      <c r="G4" s="56" t="s">
        <v>6</v>
      </c>
      <c r="H4" s="56" t="s">
        <v>50</v>
      </c>
      <c r="I4" s="56" t="s">
        <v>40</v>
      </c>
      <c r="J4" s="56" t="s">
        <v>7</v>
      </c>
      <c r="K4" s="57" t="s">
        <v>8</v>
      </c>
      <c r="L4" s="57"/>
    </row>
    <row r="5" spans="1:13" x14ac:dyDescent="0.25">
      <c r="A5" s="57"/>
      <c r="B5" s="2" t="s">
        <v>2</v>
      </c>
      <c r="C5" s="3" t="s">
        <v>3</v>
      </c>
      <c r="D5" s="3" t="s">
        <v>13</v>
      </c>
      <c r="E5" s="56"/>
      <c r="F5" s="56"/>
      <c r="G5" s="56"/>
      <c r="H5" s="56"/>
      <c r="I5" s="56"/>
      <c r="J5" s="56"/>
      <c r="K5" s="14" t="s">
        <v>9</v>
      </c>
      <c r="L5" s="14" t="s">
        <v>14</v>
      </c>
    </row>
    <row r="6" spans="1:13" x14ac:dyDescent="0.25">
      <c r="A6" s="15" t="s">
        <v>41</v>
      </c>
      <c r="B6" s="16" t="s">
        <v>42</v>
      </c>
      <c r="C6" s="17">
        <v>43065</v>
      </c>
      <c r="D6" s="17">
        <v>43065</v>
      </c>
      <c r="E6" s="18">
        <v>0.02</v>
      </c>
      <c r="F6" s="16" t="s">
        <v>43</v>
      </c>
      <c r="G6" s="21">
        <v>21282000</v>
      </c>
      <c r="H6" s="21">
        <v>21282000</v>
      </c>
      <c r="I6" s="21">
        <f>G6</f>
        <v>21282000</v>
      </c>
      <c r="J6" s="21">
        <f>K6+L6</f>
        <v>425640</v>
      </c>
      <c r="K6" s="21">
        <f>G6*E6</f>
        <v>425640</v>
      </c>
      <c r="L6" s="21">
        <v>0</v>
      </c>
    </row>
    <row r="7" spans="1:13" x14ac:dyDescent="0.25">
      <c r="A7" s="15" t="s">
        <v>33</v>
      </c>
      <c r="B7" s="16" t="s">
        <v>21</v>
      </c>
      <c r="C7" s="17">
        <v>43438</v>
      </c>
      <c r="D7" s="17">
        <v>43438</v>
      </c>
      <c r="E7" s="18">
        <v>1.7500000000000002E-2</v>
      </c>
      <c r="F7" s="16" t="s">
        <v>34</v>
      </c>
      <c r="G7" s="21">
        <v>24157000</v>
      </c>
      <c r="H7" s="21">
        <v>24157000</v>
      </c>
      <c r="I7" s="21">
        <f>G7</f>
        <v>24157000</v>
      </c>
      <c r="J7" s="21">
        <f>K7+L7</f>
        <v>422747.50000000006</v>
      </c>
      <c r="K7" s="21">
        <f>G7*E7</f>
        <v>422747.50000000006</v>
      </c>
      <c r="L7" s="21">
        <v>0</v>
      </c>
    </row>
    <row r="8" spans="1:13" x14ac:dyDescent="0.25">
      <c r="A8" s="15" t="s">
        <v>22</v>
      </c>
      <c r="B8" s="16" t="s">
        <v>24</v>
      </c>
      <c r="C8" s="17">
        <v>43789</v>
      </c>
      <c r="D8" s="17">
        <v>43789</v>
      </c>
      <c r="E8" s="18">
        <v>5.0000000000000001E-3</v>
      </c>
      <c r="F8" s="16" t="s">
        <v>23</v>
      </c>
      <c r="G8" s="21">
        <v>53000000</v>
      </c>
      <c r="H8" s="21">
        <v>53000000</v>
      </c>
      <c r="I8" s="21">
        <v>53000000</v>
      </c>
      <c r="J8" s="21">
        <f>K8+L8</f>
        <v>265000</v>
      </c>
      <c r="K8" s="21">
        <f>G8*E8</f>
        <v>265000</v>
      </c>
      <c r="L8" s="21">
        <v>0</v>
      </c>
    </row>
    <row r="9" spans="1:13" x14ac:dyDescent="0.25">
      <c r="A9" s="58" t="s">
        <v>11</v>
      </c>
      <c r="B9" s="58"/>
      <c r="C9" s="58"/>
      <c r="D9" s="58"/>
      <c r="E9" s="58"/>
      <c r="F9" s="58"/>
      <c r="G9" s="25">
        <f t="shared" ref="G9:L9" si="0">SUM(G6:G8)</f>
        <v>98439000</v>
      </c>
      <c r="H9" s="25">
        <f t="shared" si="0"/>
        <v>98439000</v>
      </c>
      <c r="I9" s="25">
        <f t="shared" si="0"/>
        <v>98439000</v>
      </c>
      <c r="J9" s="25">
        <f t="shared" si="0"/>
        <v>1113387.5</v>
      </c>
      <c r="K9" s="25">
        <f t="shared" si="0"/>
        <v>1113387.5</v>
      </c>
      <c r="L9" s="25">
        <f t="shared" si="0"/>
        <v>0</v>
      </c>
    </row>
    <row r="10" spans="1:13" ht="53.1" customHeight="1" x14ac:dyDescent="0.25">
      <c r="A10" s="26" t="s">
        <v>15</v>
      </c>
      <c r="B10" s="27" t="s">
        <v>16</v>
      </c>
      <c r="C10" s="28">
        <v>41608</v>
      </c>
      <c r="D10" s="28">
        <v>45626</v>
      </c>
      <c r="E10" s="29">
        <v>0</v>
      </c>
      <c r="F10" s="30" t="s">
        <v>17</v>
      </c>
      <c r="G10" s="31">
        <v>1033614</v>
      </c>
      <c r="H10" s="31">
        <v>775210.5</v>
      </c>
      <c r="I10" s="31">
        <v>689076</v>
      </c>
      <c r="J10" s="21">
        <f>K10+L10</f>
        <v>86134.5</v>
      </c>
      <c r="K10" s="31">
        <v>0</v>
      </c>
      <c r="L10" s="31">
        <v>86134.5</v>
      </c>
      <c r="M10" s="7"/>
    </row>
    <row r="11" spans="1:13" ht="53.1" customHeight="1" x14ac:dyDescent="0.25">
      <c r="A11" s="32" t="s">
        <v>18</v>
      </c>
      <c r="B11" s="27" t="s">
        <v>10</v>
      </c>
      <c r="C11" s="28">
        <v>40998</v>
      </c>
      <c r="D11" s="28">
        <v>45015</v>
      </c>
      <c r="E11" s="29">
        <v>0</v>
      </c>
      <c r="F11" s="33" t="s">
        <v>19</v>
      </c>
      <c r="G11" s="31">
        <v>7500000</v>
      </c>
      <c r="H11" s="31">
        <v>5000000</v>
      </c>
      <c r="I11" s="31">
        <v>4375000</v>
      </c>
      <c r="J11" s="21">
        <f>K11+L11</f>
        <v>625000</v>
      </c>
      <c r="K11" s="31">
        <v>0</v>
      </c>
      <c r="L11" s="31">
        <v>625000</v>
      </c>
      <c r="M11" s="7"/>
    </row>
    <row r="12" spans="1:13" ht="53.1" customHeight="1" x14ac:dyDescent="0.25">
      <c r="A12" s="32" t="s">
        <v>25</v>
      </c>
      <c r="B12" s="27" t="s">
        <v>21</v>
      </c>
      <c r="C12" s="28">
        <v>45245</v>
      </c>
      <c r="D12" s="28">
        <v>46706</v>
      </c>
      <c r="E12" s="29">
        <v>0</v>
      </c>
      <c r="F12" s="33" t="s">
        <v>26</v>
      </c>
      <c r="G12" s="39">
        <v>9576000</v>
      </c>
      <c r="H12" s="39">
        <f>320000+1318000+3978000</f>
        <v>5616000</v>
      </c>
      <c r="I12" s="39">
        <f>320000+1318000+3978000</f>
        <v>5616000</v>
      </c>
      <c r="J12" s="24">
        <v>0</v>
      </c>
      <c r="K12" s="39">
        <v>0</v>
      </c>
      <c r="L12" s="39">
        <v>0</v>
      </c>
      <c r="M12" s="7"/>
    </row>
    <row r="13" spans="1:13" x14ac:dyDescent="0.25">
      <c r="A13" s="58" t="s">
        <v>20</v>
      </c>
      <c r="B13" s="58"/>
      <c r="C13" s="58"/>
      <c r="D13" s="58"/>
      <c r="E13" s="58"/>
      <c r="F13" s="58"/>
      <c r="G13" s="25">
        <f t="shared" ref="G13:L13" si="1">SUM(G10:G12)</f>
        <v>18109614</v>
      </c>
      <c r="H13" s="25">
        <f t="shared" si="1"/>
        <v>11391210.5</v>
      </c>
      <c r="I13" s="25">
        <f>SUM(I10:I12)</f>
        <v>10680076</v>
      </c>
      <c r="J13" s="25">
        <f t="shared" si="1"/>
        <v>711134.5</v>
      </c>
      <c r="K13" s="25">
        <f t="shared" si="1"/>
        <v>0</v>
      </c>
      <c r="L13" s="25">
        <f t="shared" si="1"/>
        <v>711134.5</v>
      </c>
    </row>
    <row r="14" spans="1:13" x14ac:dyDescent="0.25">
      <c r="A14" s="63" t="s">
        <v>12</v>
      </c>
      <c r="B14" s="63"/>
      <c r="C14" s="63"/>
      <c r="D14" s="63"/>
      <c r="E14" s="63"/>
      <c r="F14" s="63"/>
      <c r="G14" s="41">
        <f t="shared" ref="G14:L14" si="2">G9+G13</f>
        <v>116548614</v>
      </c>
      <c r="H14" s="41">
        <f t="shared" si="2"/>
        <v>109830210.5</v>
      </c>
      <c r="I14" s="41">
        <f t="shared" si="2"/>
        <v>109119076</v>
      </c>
      <c r="J14" s="41">
        <f t="shared" si="2"/>
        <v>1824522</v>
      </c>
      <c r="K14" s="41">
        <f t="shared" si="2"/>
        <v>1113387.5</v>
      </c>
      <c r="L14" s="41">
        <f t="shared" si="2"/>
        <v>711134.5</v>
      </c>
    </row>
    <row r="15" spans="1:13" x14ac:dyDescent="0.25">
      <c r="A15" s="59" t="s">
        <v>51</v>
      </c>
      <c r="B15" s="59"/>
      <c r="C15" s="59"/>
      <c r="D15" s="59"/>
      <c r="E15" s="59"/>
      <c r="F15" s="59"/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</row>
    <row r="16" spans="1:13" x14ac:dyDescent="0.25">
      <c r="A16" s="60" t="s">
        <v>52</v>
      </c>
      <c r="B16" s="60"/>
      <c r="C16" s="60"/>
      <c r="D16" s="60"/>
      <c r="E16" s="60"/>
      <c r="F16" s="60"/>
      <c r="G16" s="42">
        <f t="shared" ref="G16:L16" si="3">G14+G15</f>
        <v>116548614</v>
      </c>
      <c r="H16" s="42">
        <f t="shared" si="3"/>
        <v>109830210.5</v>
      </c>
      <c r="I16" s="42">
        <f t="shared" si="3"/>
        <v>109119076</v>
      </c>
      <c r="J16" s="42">
        <f t="shared" si="3"/>
        <v>1824522</v>
      </c>
      <c r="K16" s="42">
        <f t="shared" si="3"/>
        <v>1113387.5</v>
      </c>
      <c r="L16" s="42">
        <f t="shared" si="3"/>
        <v>711134.5</v>
      </c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</row>
    <row r="18" spans="1:12" x14ac:dyDescent="0.25">
      <c r="A18" s="1"/>
      <c r="B18" s="1"/>
      <c r="C18" s="1"/>
      <c r="D18" s="1"/>
      <c r="E18" s="1"/>
      <c r="F18" s="1"/>
      <c r="G18" s="5"/>
      <c r="H18" s="5"/>
      <c r="I18" s="5"/>
      <c r="J18" s="5"/>
      <c r="K18" s="1"/>
      <c r="L18" s="1"/>
    </row>
    <row r="19" spans="1:12" x14ac:dyDescent="0.25">
      <c r="A19" s="1"/>
      <c r="B19" s="1"/>
      <c r="C19" s="1"/>
      <c r="D19" s="1"/>
      <c r="E19" s="6"/>
      <c r="F19" s="1"/>
      <c r="G19" s="5"/>
      <c r="H19" s="5"/>
      <c r="I19" s="5"/>
      <c r="J19" s="5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5"/>
      <c r="H20" s="5"/>
      <c r="I20" s="5"/>
      <c r="J20" s="5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5"/>
      <c r="H21" s="5"/>
      <c r="I21" s="5"/>
      <c r="J21" s="5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5"/>
      <c r="H22" s="5"/>
      <c r="I22" s="5"/>
      <c r="J22" s="5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5"/>
      <c r="H23" s="5"/>
      <c r="I23" s="5"/>
      <c r="J23" s="5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15">
    <mergeCell ref="A9:F9"/>
    <mergeCell ref="A13:F13"/>
    <mergeCell ref="A14:F14"/>
    <mergeCell ref="A15:F15"/>
    <mergeCell ref="A16:F16"/>
    <mergeCell ref="A1:L1"/>
    <mergeCell ref="A4:A5"/>
    <mergeCell ref="B4:D4"/>
    <mergeCell ref="E4:E5"/>
    <mergeCell ref="F4:F5"/>
    <mergeCell ref="G4:G5"/>
    <mergeCell ref="H4:H5"/>
    <mergeCell ref="I4:I5"/>
    <mergeCell ref="J4:J5"/>
    <mergeCell ref="K4:L4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3"/>
  <sheetViews>
    <sheetView zoomScaleNormal="100" workbookViewId="0">
      <pane ySplit="5" topLeftCell="A12" activePane="bottomLeft" state="frozen"/>
      <selection pane="bottomLeft" activeCell="G6" sqref="G6:L17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7" width="11.85546875" bestFit="1" customWidth="1"/>
    <col min="8" max="8" width="11.85546875" customWidth="1"/>
    <col min="9" max="9" width="11.7109375" bestFit="1" customWidth="1"/>
    <col min="10" max="12" width="11.5703125" bestFit="1" customWidth="1"/>
    <col min="13" max="13" width="12.42578125" bestFit="1" customWidth="1"/>
  </cols>
  <sheetData>
    <row r="1" spans="1:13" ht="15.75" x14ac:dyDescent="0.25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5" customHeight="1" x14ac:dyDescent="0.25">
      <c r="A4" s="57" t="s">
        <v>0</v>
      </c>
      <c r="B4" s="57" t="s">
        <v>1</v>
      </c>
      <c r="C4" s="57"/>
      <c r="D4" s="57"/>
      <c r="E4" s="56" t="s">
        <v>4</v>
      </c>
      <c r="F4" s="56" t="s">
        <v>5</v>
      </c>
      <c r="G4" s="56" t="s">
        <v>6</v>
      </c>
      <c r="H4" s="56" t="s">
        <v>40</v>
      </c>
      <c r="I4" s="56" t="s">
        <v>32</v>
      </c>
      <c r="J4" s="56" t="s">
        <v>7</v>
      </c>
      <c r="K4" s="57" t="s">
        <v>8</v>
      </c>
      <c r="L4" s="57"/>
    </row>
    <row r="5" spans="1:13" x14ac:dyDescent="0.25">
      <c r="A5" s="57"/>
      <c r="B5" s="2" t="s">
        <v>2</v>
      </c>
      <c r="C5" s="3" t="s">
        <v>3</v>
      </c>
      <c r="D5" s="3" t="s">
        <v>13</v>
      </c>
      <c r="E5" s="56"/>
      <c r="F5" s="56"/>
      <c r="G5" s="56"/>
      <c r="H5" s="56"/>
      <c r="I5" s="56"/>
      <c r="J5" s="56"/>
      <c r="K5" s="14" t="s">
        <v>9</v>
      </c>
      <c r="L5" s="14" t="s">
        <v>14</v>
      </c>
    </row>
    <row r="6" spans="1:13" x14ac:dyDescent="0.25">
      <c r="A6" s="15" t="s">
        <v>41</v>
      </c>
      <c r="B6" s="16" t="s">
        <v>42</v>
      </c>
      <c r="C6" s="17">
        <v>43065</v>
      </c>
      <c r="D6" s="17">
        <v>43065</v>
      </c>
      <c r="E6" s="18">
        <v>0.02</v>
      </c>
      <c r="F6" s="16" t="s">
        <v>43</v>
      </c>
      <c r="G6" s="19">
        <v>21282000</v>
      </c>
      <c r="H6" s="19">
        <v>21282000</v>
      </c>
      <c r="I6" s="19">
        <v>0</v>
      </c>
      <c r="J6" s="19">
        <f>K6+L6</f>
        <v>21707640</v>
      </c>
      <c r="K6" s="19">
        <f>G6*E6</f>
        <v>425640</v>
      </c>
      <c r="L6" s="19">
        <v>21282000</v>
      </c>
    </row>
    <row r="7" spans="1:13" x14ac:dyDescent="0.25">
      <c r="A7" s="15" t="s">
        <v>33</v>
      </c>
      <c r="B7" s="16" t="s">
        <v>21</v>
      </c>
      <c r="C7" s="17">
        <v>43438</v>
      </c>
      <c r="D7" s="17">
        <v>43438</v>
      </c>
      <c r="E7" s="18">
        <v>1.7500000000000002E-2</v>
      </c>
      <c r="F7" s="16" t="s">
        <v>34</v>
      </c>
      <c r="G7" s="19">
        <v>24157000</v>
      </c>
      <c r="H7" s="19">
        <v>24157000</v>
      </c>
      <c r="I7" s="19">
        <f>G7</f>
        <v>24157000</v>
      </c>
      <c r="J7" s="19">
        <f>K7+L7</f>
        <v>422747.50000000006</v>
      </c>
      <c r="K7" s="19">
        <f>G7*E7</f>
        <v>422747.50000000006</v>
      </c>
      <c r="L7" s="19">
        <v>0</v>
      </c>
    </row>
    <row r="8" spans="1:13" x14ac:dyDescent="0.25">
      <c r="A8" s="15" t="s">
        <v>22</v>
      </c>
      <c r="B8" s="16" t="s">
        <v>24</v>
      </c>
      <c r="C8" s="17">
        <v>43789</v>
      </c>
      <c r="D8" s="17">
        <v>43789</v>
      </c>
      <c r="E8" s="18">
        <v>5.0000000000000001E-3</v>
      </c>
      <c r="F8" s="16" t="s">
        <v>23</v>
      </c>
      <c r="G8" s="19">
        <v>53000000</v>
      </c>
      <c r="H8" s="19">
        <v>53000000</v>
      </c>
      <c r="I8" s="19">
        <v>53000000</v>
      </c>
      <c r="J8" s="19">
        <f>K8+L8</f>
        <v>265000</v>
      </c>
      <c r="K8" s="19">
        <f>G8*E8</f>
        <v>265000</v>
      </c>
      <c r="L8" s="19">
        <v>0</v>
      </c>
    </row>
    <row r="9" spans="1:13" x14ac:dyDescent="0.25">
      <c r="A9" s="58" t="s">
        <v>11</v>
      </c>
      <c r="B9" s="58"/>
      <c r="C9" s="58"/>
      <c r="D9" s="58"/>
      <c r="E9" s="58"/>
      <c r="F9" s="58"/>
      <c r="G9" s="40">
        <f t="shared" ref="G9:L9" si="0">SUM(G6:G8)</f>
        <v>98439000</v>
      </c>
      <c r="H9" s="40">
        <f t="shared" si="0"/>
        <v>98439000</v>
      </c>
      <c r="I9" s="40">
        <f t="shared" si="0"/>
        <v>77157000</v>
      </c>
      <c r="J9" s="40">
        <f t="shared" si="0"/>
        <v>22395387.5</v>
      </c>
      <c r="K9" s="40">
        <f t="shared" si="0"/>
        <v>1113387.5</v>
      </c>
      <c r="L9" s="40">
        <f t="shared" si="0"/>
        <v>21282000</v>
      </c>
    </row>
    <row r="10" spans="1:13" ht="53.1" customHeight="1" x14ac:dyDescent="0.25">
      <c r="A10" s="26" t="s">
        <v>15</v>
      </c>
      <c r="B10" s="27" t="s">
        <v>16</v>
      </c>
      <c r="C10" s="28">
        <v>41608</v>
      </c>
      <c r="D10" s="28">
        <v>45626</v>
      </c>
      <c r="E10" s="29">
        <v>0</v>
      </c>
      <c r="F10" s="30" t="s">
        <v>17</v>
      </c>
      <c r="G10" s="44">
        <v>1033614</v>
      </c>
      <c r="H10" s="44">
        <f>775210.5-86134.5</f>
        <v>689076</v>
      </c>
      <c r="I10" s="44">
        <f>689076-86134.5</f>
        <v>602941.5</v>
      </c>
      <c r="J10" s="19">
        <f>K10+L10</f>
        <v>86134.5</v>
      </c>
      <c r="K10" s="44">
        <v>0</v>
      </c>
      <c r="L10" s="44">
        <v>86134.5</v>
      </c>
      <c r="M10" s="7"/>
    </row>
    <row r="11" spans="1:13" ht="53.1" customHeight="1" x14ac:dyDescent="0.25">
      <c r="A11" s="32" t="s">
        <v>18</v>
      </c>
      <c r="B11" s="27" t="s">
        <v>10</v>
      </c>
      <c r="C11" s="28">
        <v>40998</v>
      </c>
      <c r="D11" s="28">
        <v>45015</v>
      </c>
      <c r="E11" s="29">
        <v>0</v>
      </c>
      <c r="F11" s="33" t="s">
        <v>19</v>
      </c>
      <c r="G11" s="44">
        <v>7500000</v>
      </c>
      <c r="H11" s="44">
        <f>5000000-625000</f>
        <v>4375000</v>
      </c>
      <c r="I11" s="44">
        <f>4375000-625000</f>
        <v>3750000</v>
      </c>
      <c r="J11" s="19">
        <f>K11+L11</f>
        <v>625000</v>
      </c>
      <c r="K11" s="44">
        <v>0</v>
      </c>
      <c r="L11" s="44">
        <v>625000</v>
      </c>
      <c r="M11" s="7"/>
    </row>
    <row r="12" spans="1:13" ht="53.1" customHeight="1" x14ac:dyDescent="0.25">
      <c r="A12" s="34" t="s">
        <v>25</v>
      </c>
      <c r="B12" s="35" t="s">
        <v>21</v>
      </c>
      <c r="C12" s="36">
        <v>45245</v>
      </c>
      <c r="D12" s="36">
        <v>46706</v>
      </c>
      <c r="E12" s="37">
        <v>0</v>
      </c>
      <c r="F12" s="38" t="s">
        <v>26</v>
      </c>
      <c r="G12" s="65">
        <v>9576000</v>
      </c>
      <c r="H12" s="65">
        <f>320000+1318000+3978000-1452973.28-60000</f>
        <v>4103026.7199999997</v>
      </c>
      <c r="I12" s="65">
        <f>320000+1318000+3978000-1452973.28-60000</f>
        <v>4103026.7199999997</v>
      </c>
      <c r="J12" s="20">
        <v>0</v>
      </c>
      <c r="K12" s="65">
        <v>0</v>
      </c>
      <c r="L12" s="65">
        <v>0</v>
      </c>
      <c r="M12" s="7"/>
    </row>
    <row r="13" spans="1:13" x14ac:dyDescent="0.25">
      <c r="A13" s="58" t="s">
        <v>20</v>
      </c>
      <c r="B13" s="58"/>
      <c r="C13" s="58"/>
      <c r="D13" s="58"/>
      <c r="E13" s="58"/>
      <c r="F13" s="58"/>
      <c r="G13" s="40">
        <f t="shared" ref="G13:L13" si="1">SUM(G10:G12)</f>
        <v>18109614</v>
      </c>
      <c r="H13" s="40">
        <f t="shared" si="1"/>
        <v>9167102.7199999988</v>
      </c>
      <c r="I13" s="40">
        <f t="shared" si="1"/>
        <v>8455968.2199999988</v>
      </c>
      <c r="J13" s="40">
        <f t="shared" si="1"/>
        <v>711134.5</v>
      </c>
      <c r="K13" s="40">
        <f t="shared" si="1"/>
        <v>0</v>
      </c>
      <c r="L13" s="40">
        <f t="shared" si="1"/>
        <v>711134.5</v>
      </c>
    </row>
    <row r="14" spans="1:13" x14ac:dyDescent="0.25">
      <c r="A14" s="63" t="s">
        <v>12</v>
      </c>
      <c r="B14" s="63"/>
      <c r="C14" s="63"/>
      <c r="D14" s="63"/>
      <c r="E14" s="63"/>
      <c r="F14" s="63"/>
      <c r="G14" s="66">
        <f t="shared" ref="G14:L14" si="2">G9+G13</f>
        <v>116548614</v>
      </c>
      <c r="H14" s="66">
        <f t="shared" si="2"/>
        <v>107606102.72</v>
      </c>
      <c r="I14" s="66">
        <f t="shared" si="2"/>
        <v>85612968.219999999</v>
      </c>
      <c r="J14" s="66">
        <f t="shared" si="2"/>
        <v>23106522</v>
      </c>
      <c r="K14" s="66">
        <f t="shared" si="2"/>
        <v>1113387.5</v>
      </c>
      <c r="L14" s="66">
        <f t="shared" si="2"/>
        <v>21993134.5</v>
      </c>
    </row>
    <row r="15" spans="1:13" x14ac:dyDescent="0.25">
      <c r="A15" s="11" t="s">
        <v>27</v>
      </c>
      <c r="B15" s="11" t="s">
        <v>44</v>
      </c>
      <c r="C15" s="11" t="s">
        <v>45</v>
      </c>
      <c r="D15" s="11" t="s">
        <v>45</v>
      </c>
      <c r="E15" s="12"/>
      <c r="F15" s="11" t="s">
        <v>28</v>
      </c>
      <c r="G15" s="19">
        <v>21282000</v>
      </c>
      <c r="H15" s="68">
        <v>0</v>
      </c>
      <c r="I15" s="19">
        <v>21282000</v>
      </c>
      <c r="J15" s="68">
        <v>0</v>
      </c>
      <c r="K15" s="68">
        <v>0</v>
      </c>
      <c r="L15" s="68">
        <v>0</v>
      </c>
    </row>
    <row r="16" spans="1:13" x14ac:dyDescent="0.25">
      <c r="A16" s="59" t="s">
        <v>46</v>
      </c>
      <c r="B16" s="59"/>
      <c r="C16" s="59"/>
      <c r="D16" s="59"/>
      <c r="E16" s="59"/>
      <c r="F16" s="59"/>
      <c r="G16" s="66">
        <f t="shared" ref="G16:L16" si="3">G15</f>
        <v>21282000</v>
      </c>
      <c r="H16" s="66">
        <f t="shared" si="3"/>
        <v>0</v>
      </c>
      <c r="I16" s="66">
        <f t="shared" si="3"/>
        <v>21282000</v>
      </c>
      <c r="J16" s="66">
        <f t="shared" si="3"/>
        <v>0</v>
      </c>
      <c r="K16" s="66">
        <f t="shared" si="3"/>
        <v>0</v>
      </c>
      <c r="L16" s="66">
        <f t="shared" si="3"/>
        <v>0</v>
      </c>
    </row>
    <row r="17" spans="1:12" x14ac:dyDescent="0.25">
      <c r="A17" s="60" t="s">
        <v>47</v>
      </c>
      <c r="B17" s="60"/>
      <c r="C17" s="60"/>
      <c r="D17" s="60"/>
      <c r="E17" s="60"/>
      <c r="F17" s="60"/>
      <c r="G17" s="67">
        <f t="shared" ref="G17:L17" si="4">G14+G16</f>
        <v>137830614</v>
      </c>
      <c r="H17" s="67">
        <f t="shared" si="4"/>
        <v>107606102.72</v>
      </c>
      <c r="I17" s="67">
        <f t="shared" si="4"/>
        <v>106894968.22</v>
      </c>
      <c r="J17" s="67">
        <f t="shared" si="4"/>
        <v>23106522</v>
      </c>
      <c r="K17" s="67">
        <f t="shared" si="4"/>
        <v>1113387.5</v>
      </c>
      <c r="L17" s="67">
        <f t="shared" si="4"/>
        <v>21993134.5</v>
      </c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"/>
    </row>
    <row r="19" spans="1:12" x14ac:dyDescent="0.25">
      <c r="A19" s="8"/>
      <c r="B19" s="9"/>
      <c r="C19" s="9"/>
      <c r="D19" s="9"/>
      <c r="E19" s="9"/>
      <c r="F19" s="9"/>
      <c r="G19" s="9"/>
      <c r="H19" s="9"/>
      <c r="J19" s="10"/>
      <c r="K19" s="10"/>
      <c r="L19" s="10"/>
    </row>
    <row r="20" spans="1:12" x14ac:dyDescent="0.25">
      <c r="A20" s="1" t="s">
        <v>48</v>
      </c>
      <c r="B20" s="1"/>
      <c r="C20" s="1"/>
      <c r="D20" s="1"/>
      <c r="E20" s="10"/>
      <c r="F20" s="1"/>
      <c r="G20" s="5"/>
      <c r="H20" s="5"/>
      <c r="I20" s="5"/>
      <c r="J20" s="5"/>
      <c r="K20" s="1"/>
      <c r="L20" s="5"/>
    </row>
    <row r="21" spans="1:12" x14ac:dyDescent="0.25">
      <c r="A21" s="1"/>
      <c r="B21" s="1"/>
      <c r="C21" s="1"/>
      <c r="D21" s="1"/>
      <c r="E21" s="6"/>
      <c r="F21" s="1"/>
      <c r="G21" s="5"/>
      <c r="H21" s="5"/>
      <c r="I21" s="5"/>
      <c r="J21" s="5"/>
      <c r="K21" s="1"/>
      <c r="L21" s="1"/>
    </row>
    <row r="22" spans="1:12" ht="29.25" customHeight="1" x14ac:dyDescent="0.25">
      <c r="A22" s="64" t="s">
        <v>90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x14ac:dyDescent="0.25">
      <c r="A23" s="1"/>
      <c r="B23" s="1"/>
      <c r="C23" s="1"/>
      <c r="D23" s="1"/>
      <c r="E23" s="1"/>
      <c r="F23" s="1"/>
      <c r="G23" s="5"/>
      <c r="H23" s="5"/>
      <c r="I23" s="5"/>
      <c r="J23" s="5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5"/>
      <c r="H24" s="5"/>
      <c r="I24" s="5"/>
      <c r="J24" s="5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5"/>
      <c r="H25" s="5"/>
      <c r="I25" s="5"/>
      <c r="J25" s="5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16">
    <mergeCell ref="A9:F9"/>
    <mergeCell ref="A1:L1"/>
    <mergeCell ref="A4:A5"/>
    <mergeCell ref="B4:D4"/>
    <mergeCell ref="E4:E5"/>
    <mergeCell ref="F4:F5"/>
    <mergeCell ref="G4:G5"/>
    <mergeCell ref="H4:H5"/>
    <mergeCell ref="I4:I5"/>
    <mergeCell ref="J4:J5"/>
    <mergeCell ref="K4:L4"/>
    <mergeCell ref="A22:L22"/>
    <mergeCell ref="A13:F13"/>
    <mergeCell ref="A14:F14"/>
    <mergeCell ref="A16:F16"/>
    <mergeCell ref="A17:F17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3"/>
  <sheetViews>
    <sheetView tabSelected="1" zoomScaleNormal="100" workbookViewId="0">
      <pane ySplit="5" topLeftCell="A6" activePane="bottomLeft" state="frozen"/>
      <selection pane="bottomLeft" activeCell="N13" sqref="N13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7" width="11.85546875" bestFit="1" customWidth="1"/>
    <col min="8" max="8" width="11.85546875" customWidth="1"/>
    <col min="9" max="9" width="11.7109375" bestFit="1" customWidth="1"/>
    <col min="10" max="12" width="11.5703125" bestFit="1" customWidth="1"/>
    <col min="13" max="13" width="12.42578125" bestFit="1" customWidth="1"/>
  </cols>
  <sheetData>
    <row r="1" spans="1:13" ht="15.75" x14ac:dyDescent="0.25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5" customHeight="1" x14ac:dyDescent="0.25">
      <c r="A4" s="57" t="s">
        <v>0</v>
      </c>
      <c r="B4" s="57" t="s">
        <v>1</v>
      </c>
      <c r="C4" s="57"/>
      <c r="D4" s="57"/>
      <c r="E4" s="56" t="s">
        <v>4</v>
      </c>
      <c r="F4" s="56" t="s">
        <v>5</v>
      </c>
      <c r="G4" s="56" t="s">
        <v>6</v>
      </c>
      <c r="H4" s="56" t="s">
        <v>32</v>
      </c>
      <c r="I4" s="56" t="s">
        <v>29</v>
      </c>
      <c r="J4" s="56" t="s">
        <v>7</v>
      </c>
      <c r="K4" s="57" t="s">
        <v>8</v>
      </c>
      <c r="L4" s="57"/>
    </row>
    <row r="5" spans="1:13" x14ac:dyDescent="0.25">
      <c r="A5" s="57"/>
      <c r="B5" s="2" t="s">
        <v>2</v>
      </c>
      <c r="C5" s="3" t="s">
        <v>3</v>
      </c>
      <c r="D5" s="3" t="s">
        <v>13</v>
      </c>
      <c r="E5" s="56"/>
      <c r="F5" s="56"/>
      <c r="G5" s="56"/>
      <c r="H5" s="56"/>
      <c r="I5" s="56"/>
      <c r="J5" s="56"/>
      <c r="K5" s="14" t="s">
        <v>9</v>
      </c>
      <c r="L5" s="14" t="s">
        <v>14</v>
      </c>
    </row>
    <row r="6" spans="1:13" x14ac:dyDescent="0.25">
      <c r="A6" s="15" t="s">
        <v>33</v>
      </c>
      <c r="B6" s="16" t="s">
        <v>21</v>
      </c>
      <c r="C6" s="17">
        <v>43438</v>
      </c>
      <c r="D6" s="17">
        <v>43438</v>
      </c>
      <c r="E6" s="18">
        <v>1.7500000000000002E-2</v>
      </c>
      <c r="F6" s="16" t="s">
        <v>34</v>
      </c>
      <c r="G6" s="21">
        <v>24157000</v>
      </c>
      <c r="H6" s="21">
        <v>24157000</v>
      </c>
      <c r="I6" s="24">
        <v>0</v>
      </c>
      <c r="J6" s="21">
        <f>K6+L6</f>
        <v>24579747.5</v>
      </c>
      <c r="K6" s="21">
        <f>G6*E6</f>
        <v>422747.50000000006</v>
      </c>
      <c r="L6" s="21">
        <v>24157000</v>
      </c>
    </row>
    <row r="7" spans="1:13" x14ac:dyDescent="0.25">
      <c r="A7" s="15" t="s">
        <v>22</v>
      </c>
      <c r="B7" s="16" t="s">
        <v>24</v>
      </c>
      <c r="C7" s="17">
        <v>43789</v>
      </c>
      <c r="D7" s="17">
        <v>43789</v>
      </c>
      <c r="E7" s="18">
        <v>5.0000000000000001E-3</v>
      </c>
      <c r="F7" s="16" t="s">
        <v>23</v>
      </c>
      <c r="G7" s="21">
        <v>53000000</v>
      </c>
      <c r="H7" s="21">
        <v>53000000</v>
      </c>
      <c r="I7" s="21">
        <v>53000000</v>
      </c>
      <c r="J7" s="21">
        <f>K7+L7</f>
        <v>265000</v>
      </c>
      <c r="K7" s="21">
        <f>G7*E7</f>
        <v>265000</v>
      </c>
      <c r="L7" s="21">
        <v>0</v>
      </c>
    </row>
    <row r="8" spans="1:13" x14ac:dyDescent="0.25">
      <c r="A8" s="15" t="s">
        <v>27</v>
      </c>
      <c r="B8" s="22" t="s">
        <v>30</v>
      </c>
      <c r="C8" s="22">
        <v>44882</v>
      </c>
      <c r="D8" s="22">
        <v>44882</v>
      </c>
      <c r="E8" s="23">
        <v>0</v>
      </c>
      <c r="F8" s="16" t="s">
        <v>28</v>
      </c>
      <c r="G8" s="21">
        <v>21282000</v>
      </c>
      <c r="H8" s="21">
        <v>21282000</v>
      </c>
      <c r="I8" s="21">
        <v>21282000</v>
      </c>
      <c r="J8" s="21">
        <v>0</v>
      </c>
      <c r="K8" s="24">
        <f>G8*E8</f>
        <v>0</v>
      </c>
      <c r="L8" s="21">
        <v>0</v>
      </c>
    </row>
    <row r="9" spans="1:13" x14ac:dyDescent="0.25">
      <c r="A9" s="58" t="s">
        <v>11</v>
      </c>
      <c r="B9" s="58"/>
      <c r="C9" s="58"/>
      <c r="D9" s="58"/>
      <c r="E9" s="58"/>
      <c r="F9" s="58"/>
      <c r="G9" s="25">
        <f t="shared" ref="G9:L9" si="0">SUM(G6:G8)</f>
        <v>98439000</v>
      </c>
      <c r="H9" s="25">
        <f t="shared" si="0"/>
        <v>98439000</v>
      </c>
      <c r="I9" s="25">
        <f t="shared" si="0"/>
        <v>74282000</v>
      </c>
      <c r="J9" s="25">
        <f t="shared" si="0"/>
        <v>24844747.5</v>
      </c>
      <c r="K9" s="25">
        <f t="shared" si="0"/>
        <v>687747.5</v>
      </c>
      <c r="L9" s="25">
        <f t="shared" si="0"/>
        <v>24157000</v>
      </c>
    </row>
    <row r="10" spans="1:13" ht="53.1" customHeight="1" x14ac:dyDescent="0.25">
      <c r="A10" s="26" t="s">
        <v>15</v>
      </c>
      <c r="B10" s="27" t="s">
        <v>16</v>
      </c>
      <c r="C10" s="28">
        <v>41608</v>
      </c>
      <c r="D10" s="28">
        <v>45626</v>
      </c>
      <c r="E10" s="29">
        <v>0</v>
      </c>
      <c r="F10" s="30" t="s">
        <v>17</v>
      </c>
      <c r="G10" s="31">
        <v>1033614</v>
      </c>
      <c r="H10" s="31">
        <v>602941.5</v>
      </c>
      <c r="I10" s="31">
        <f>H10-L10</f>
        <v>516807</v>
      </c>
      <c r="J10" s="21">
        <f>K10+L10</f>
        <v>86134.5</v>
      </c>
      <c r="K10" s="31">
        <v>0</v>
      </c>
      <c r="L10" s="31">
        <v>86134.5</v>
      </c>
      <c r="M10" s="7"/>
    </row>
    <row r="11" spans="1:13" ht="53.1" customHeight="1" x14ac:dyDescent="0.25">
      <c r="A11" s="32" t="s">
        <v>18</v>
      </c>
      <c r="B11" s="27" t="s">
        <v>10</v>
      </c>
      <c r="C11" s="28">
        <v>40998</v>
      </c>
      <c r="D11" s="28">
        <v>45015</v>
      </c>
      <c r="E11" s="29">
        <v>0</v>
      </c>
      <c r="F11" s="33" t="s">
        <v>19</v>
      </c>
      <c r="G11" s="31">
        <v>7500000</v>
      </c>
      <c r="H11" s="31">
        <v>3750000</v>
      </c>
      <c r="I11" s="31">
        <f>H11-L11</f>
        <v>3125000</v>
      </c>
      <c r="J11" s="21">
        <f>K11+L11</f>
        <v>625000</v>
      </c>
      <c r="K11" s="31">
        <v>0</v>
      </c>
      <c r="L11" s="31">
        <v>625000</v>
      </c>
      <c r="M11" s="7"/>
    </row>
    <row r="12" spans="1:13" ht="53.1" customHeight="1" x14ac:dyDescent="0.25">
      <c r="A12" s="34" t="s">
        <v>25</v>
      </c>
      <c r="B12" s="35" t="s">
        <v>21</v>
      </c>
      <c r="C12" s="36">
        <v>45245</v>
      </c>
      <c r="D12" s="36">
        <v>46706</v>
      </c>
      <c r="E12" s="37">
        <v>0</v>
      </c>
      <c r="F12" s="38" t="s">
        <v>26</v>
      </c>
      <c r="G12" s="39">
        <v>9576000</v>
      </c>
      <c r="H12" s="39">
        <f>320000+1318000+3978000-1452973.28-60000</f>
        <v>4103026.7199999997</v>
      </c>
      <c r="I12" s="31">
        <f>H12-L12</f>
        <v>4103026.7199999997</v>
      </c>
      <c r="J12" s="24">
        <v>0</v>
      </c>
      <c r="K12" s="39">
        <v>0</v>
      </c>
      <c r="L12" s="39">
        <v>0</v>
      </c>
      <c r="M12" s="7"/>
    </row>
    <row r="13" spans="1:13" x14ac:dyDescent="0.25">
      <c r="A13" s="58" t="s">
        <v>20</v>
      </c>
      <c r="B13" s="58"/>
      <c r="C13" s="58"/>
      <c r="D13" s="58"/>
      <c r="E13" s="58"/>
      <c r="F13" s="58"/>
      <c r="G13" s="25">
        <f t="shared" ref="G13:L13" si="1">SUM(G10:G12)</f>
        <v>18109614</v>
      </c>
      <c r="H13" s="25">
        <f t="shared" si="1"/>
        <v>8455968.2199999988</v>
      </c>
      <c r="I13" s="25">
        <f t="shared" si="1"/>
        <v>7744833.7199999997</v>
      </c>
      <c r="J13" s="25">
        <f t="shared" si="1"/>
        <v>711134.5</v>
      </c>
      <c r="K13" s="25">
        <f t="shared" si="1"/>
        <v>0</v>
      </c>
      <c r="L13" s="25">
        <f t="shared" si="1"/>
        <v>711134.5</v>
      </c>
    </row>
    <row r="14" spans="1:13" x14ac:dyDescent="0.25">
      <c r="A14" s="63" t="s">
        <v>12</v>
      </c>
      <c r="B14" s="63"/>
      <c r="C14" s="63"/>
      <c r="D14" s="63"/>
      <c r="E14" s="63"/>
      <c r="F14" s="63"/>
      <c r="G14" s="41">
        <f t="shared" ref="G14:L14" si="2">G9+G13</f>
        <v>116548614</v>
      </c>
      <c r="H14" s="41">
        <f t="shared" si="2"/>
        <v>106894968.22</v>
      </c>
      <c r="I14" s="41">
        <f t="shared" si="2"/>
        <v>82026833.719999999</v>
      </c>
      <c r="J14" s="41">
        <f t="shared" si="2"/>
        <v>25555882</v>
      </c>
      <c r="K14" s="41">
        <f t="shared" si="2"/>
        <v>687747.5</v>
      </c>
      <c r="L14" s="41">
        <f t="shared" si="2"/>
        <v>24868134.5</v>
      </c>
    </row>
    <row r="15" spans="1:13" x14ac:dyDescent="0.25">
      <c r="A15" s="11" t="s">
        <v>35</v>
      </c>
      <c r="B15" s="11">
        <v>2018</v>
      </c>
      <c r="C15" s="11">
        <v>2023</v>
      </c>
      <c r="D15" s="11">
        <v>2023</v>
      </c>
      <c r="E15" s="12"/>
      <c r="F15" s="11" t="s">
        <v>36</v>
      </c>
      <c r="G15" s="21">
        <v>24157000</v>
      </c>
      <c r="H15" s="13">
        <v>0</v>
      </c>
      <c r="I15" s="21">
        <v>24157000</v>
      </c>
      <c r="J15" s="13">
        <v>0</v>
      </c>
      <c r="K15" s="13">
        <v>0</v>
      </c>
      <c r="L15" s="13">
        <v>0</v>
      </c>
    </row>
    <row r="16" spans="1:13" x14ac:dyDescent="0.25">
      <c r="A16" s="59" t="s">
        <v>37</v>
      </c>
      <c r="B16" s="59"/>
      <c r="C16" s="59"/>
      <c r="D16" s="59"/>
      <c r="E16" s="59"/>
      <c r="F16" s="59"/>
      <c r="G16" s="41">
        <f t="shared" ref="G16:L16" si="3">G15</f>
        <v>24157000</v>
      </c>
      <c r="H16" s="41">
        <f t="shared" si="3"/>
        <v>0</v>
      </c>
      <c r="I16" s="41">
        <f t="shared" si="3"/>
        <v>24157000</v>
      </c>
      <c r="J16" s="41">
        <f t="shared" si="3"/>
        <v>0</v>
      </c>
      <c r="K16" s="41">
        <f t="shared" si="3"/>
        <v>0</v>
      </c>
      <c r="L16" s="41">
        <f t="shared" si="3"/>
        <v>0</v>
      </c>
    </row>
    <row r="17" spans="1:12" x14ac:dyDescent="0.25">
      <c r="A17" s="60" t="s">
        <v>38</v>
      </c>
      <c r="B17" s="60"/>
      <c r="C17" s="60"/>
      <c r="D17" s="60"/>
      <c r="E17" s="60"/>
      <c r="F17" s="60"/>
      <c r="G17" s="42">
        <f t="shared" ref="G17:L17" si="4">G14+G16</f>
        <v>140705614</v>
      </c>
      <c r="H17" s="42">
        <f t="shared" si="4"/>
        <v>106894968.22</v>
      </c>
      <c r="I17" s="42">
        <f t="shared" si="4"/>
        <v>106183833.72</v>
      </c>
      <c r="J17" s="42">
        <f t="shared" si="4"/>
        <v>25555882</v>
      </c>
      <c r="K17" s="42">
        <f t="shared" si="4"/>
        <v>687747.5</v>
      </c>
      <c r="L17" s="42">
        <f t="shared" si="4"/>
        <v>24868134.5</v>
      </c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"/>
    </row>
    <row r="19" spans="1:12" x14ac:dyDescent="0.25">
      <c r="A19" s="8"/>
      <c r="B19" s="9"/>
      <c r="C19" s="9"/>
      <c r="D19" s="9"/>
      <c r="E19" s="9"/>
      <c r="F19" s="9"/>
      <c r="G19" s="9"/>
      <c r="H19" s="9"/>
      <c r="J19" s="9"/>
      <c r="K19" s="9"/>
      <c r="L19" s="9"/>
    </row>
    <row r="20" spans="1:12" x14ac:dyDescent="0.25">
      <c r="A20" s="1"/>
      <c r="B20" s="1"/>
      <c r="C20" s="1"/>
      <c r="D20" s="1"/>
      <c r="E20" s="10"/>
      <c r="F20" s="1"/>
      <c r="G20" s="5"/>
      <c r="H20" s="5"/>
      <c r="I20" s="5"/>
      <c r="J20" s="5"/>
      <c r="K20" s="1"/>
      <c r="L20" s="1"/>
    </row>
    <row r="21" spans="1:12" x14ac:dyDescent="0.25">
      <c r="A21" s="1"/>
      <c r="B21" s="1"/>
      <c r="C21" s="1"/>
      <c r="D21" s="1"/>
      <c r="E21" s="6"/>
      <c r="F21" s="1"/>
      <c r="G21" s="5"/>
      <c r="H21" s="5"/>
      <c r="I21" s="5"/>
      <c r="J21" s="5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5"/>
      <c r="H22" s="5"/>
      <c r="I22" s="5"/>
      <c r="J22" s="5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5"/>
      <c r="H23" s="5"/>
      <c r="I23" s="5"/>
      <c r="J23" s="5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5"/>
      <c r="H24" s="5"/>
      <c r="I24" s="5"/>
      <c r="J24" s="5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5"/>
      <c r="H25" s="5"/>
      <c r="I25" s="5"/>
      <c r="J25" s="5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15">
    <mergeCell ref="A13:F13"/>
    <mergeCell ref="A14:F14"/>
    <mergeCell ref="A16:F16"/>
    <mergeCell ref="A17:F17"/>
    <mergeCell ref="A1:L1"/>
    <mergeCell ref="A4:A5"/>
    <mergeCell ref="B4:D4"/>
    <mergeCell ref="E4:E5"/>
    <mergeCell ref="F4:F5"/>
    <mergeCell ref="G4:G5"/>
    <mergeCell ref="H4:H5"/>
    <mergeCell ref="I4:I5"/>
    <mergeCell ref="J4:J5"/>
    <mergeCell ref="K4:L4"/>
    <mergeCell ref="A9:F9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Estado deuda 2013</vt:lpstr>
      <vt:lpstr>Estado deuda 2014</vt:lpstr>
      <vt:lpstr>Estado deuda 2015</vt:lpstr>
      <vt:lpstr>Estado deuda 2016</vt:lpstr>
      <vt:lpstr>Estado deuda 2017</vt:lpstr>
      <vt:lpstr>Estado deuda 2018</vt:lpstr>
      <vt:lpstr>'Estado deuda 2013'!Área_de_impresión</vt:lpstr>
      <vt:lpstr>'Estado deuda 2014'!Área_de_impresión</vt:lpstr>
      <vt:lpstr>'Estado deuda 2015'!Área_de_impresión</vt:lpstr>
      <vt:lpstr>'Estado deuda 2016'!Área_de_impresión</vt:lpstr>
      <vt:lpstr>'Estado deuda 2017'!Área_de_impresión</vt:lpstr>
      <vt:lpstr>'Estado deuda 2018'!Área_de_impresión</vt:lpstr>
    </vt:vector>
  </TitlesOfParts>
  <Company>Cabildo de Gran Canaria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jvadillo</dc:creator>
  <cp:lastModifiedBy>usuariocabildo</cp:lastModifiedBy>
  <cp:lastPrinted>2018-11-21T12:21:50Z</cp:lastPrinted>
  <dcterms:created xsi:type="dcterms:W3CDTF">2010-12-07T10:22:32Z</dcterms:created>
  <dcterms:modified xsi:type="dcterms:W3CDTF">2021-02-26T09:56:39Z</dcterms:modified>
</cp:coreProperties>
</file>