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CAP - SUBVENCIONES - PRESUPUESTOS\ASUNTOS GENERALES\PRESUPUESTO\2018\CONTRATACIÓN\"/>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A7" i="2"/>
  <c r="AB7" i="2"/>
  <c r="AC7" i="2"/>
  <c r="AD7" i="2"/>
  <c r="AE7" i="2"/>
  <c r="AF7" i="2"/>
  <c r="AG7" i="2"/>
  <c r="AH7" i="2"/>
  <c r="AI7" i="2"/>
  <c r="AJ7" i="2"/>
  <c r="AK7" i="2"/>
  <c r="AL7" i="2"/>
  <c r="AM7" i="2"/>
  <c r="Z8" i="2"/>
  <c r="AE8" i="2" s="1"/>
  <c r="AA8" i="2"/>
  <c r="AB8" i="2"/>
  <c r="AC8" i="2"/>
  <c r="AD8" i="2"/>
  <c r="AF8" i="2"/>
  <c r="AG8" i="2"/>
  <c r="AH8" i="2"/>
  <c r="AI8" i="2"/>
  <c r="AJ8" i="2"/>
  <c r="AK8" i="2"/>
  <c r="AL8" i="2"/>
  <c r="AM8"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9" i="2" l="1"/>
  <c r="Y5" i="2"/>
  <c r="Y3" i="2"/>
  <c r="Y8" i="2"/>
  <c r="Y6" i="2"/>
  <c r="Y2" i="2"/>
  <c r="Y7" i="2"/>
  <c r="Y4"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<sst xmlns="http://schemas.openxmlformats.org/spreadsheetml/2006/main" count="20228" uniqueCount="19981">
  <si>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</si>
  <si>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</si>
  <si>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</si>
  <si>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</si>
  <si>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</si>
  <si>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</si>
  <si>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</si>
  <si>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</si>
  <si>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</si>
  <si>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</si>
  <si>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</si>
  <si>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</si>
  <si>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</si>
  <si>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</si>
  <si>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</si>
  <si>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</si>
  <si>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</si>
  <si>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</si>
  <si>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</si>
  <si>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</si>
  <si>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</si>
  <si>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</si>
  <si>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</si>
  <si>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</si>
  <si>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</si>
  <si>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</si>
  <si>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</si>
  <si>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</si>
  <si>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</si>
  <si>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</si>
  <si>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</si>
  <si>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</si>
  <si>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</si>
  <si>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</si>
  <si>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</si>
  <si>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</si>
  <si>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</si>
  <si>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</si>
  <si>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</si>
  <si>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</si>
  <si>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</si>
  <si>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</si>
  <si>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</si>
  <si>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</si>
  <si>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</si>
  <si>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</si>
  <si>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</si>
  <si>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</si>
  <si>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</si>
  <si>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</si>
  <si>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</si>
  <si>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</si>
  <si>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</si>
  <si>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</si>
  <si>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</si>
  <si>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</si>
  <si>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</si>
  <si>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</si>
  <si>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</si>
  <si>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</si>
  <si>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</si>
  <si>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</si>
  <si>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</si>
  <si>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</si>
  <si>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</si>
  <si>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</si>
  <si>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</si>
  <si>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</si>
  <si>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</si>
  <si>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</si>
  <si>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</si>
  <si>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</si>
  <si>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</si>
  <si>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</si>
  <si>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</si>
  <si>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</si>
  <si>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</si>
  <si>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</si>
  <si>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</si>
  <si>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</si>
  <si>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</si>
  <si>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</si>
  <si>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</si>
  <si>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</si>
  <si>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</si>
  <si>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</si>
  <si>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</si>
  <si>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</si>
  <si>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</si>
  <si>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</si>
  <si>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</si>
  <si>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</si>
  <si>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</si>
  <si>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</si>
  <si>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</si>
  <si>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</si>
  <si>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</si>
  <si>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</si>
  <si>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</si>
  <si>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</si>
  <si>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</si>
  <si>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</si>
  <si>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</si>
  <si>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</si>
  <si>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</si>
  <si>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</si>
  <si>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</si>
  <si>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</si>
  <si>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</si>
  <si>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</si>
  <si>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</si>
  <si>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</si>
  <si>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</si>
  <si>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</si>
  <si>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</si>
  <si>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</si>
  <si>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</si>
  <si>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</si>
  <si>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</si>
  <si>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</si>
  <si>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</si>
  <si>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</si>
  <si>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</si>
  <si>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</si>
  <si>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</si>
  <si>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</si>
  <si>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</si>
  <si>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</si>
  <si>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</si>
  <si>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</si>
  <si>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</si>
  <si>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</si>
  <si>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</si>
  <si>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</si>
  <si>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</si>
  <si>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</si>
  <si>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</si>
  <si>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</si>
  <si>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</si>
  <si>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</si>
  <si>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</si>
  <si>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</si>
  <si>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</si>
  <si>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</si>
  <si>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</si>
  <si>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</si>
  <si>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</si>
  <si>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</si>
  <si>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</si>
  <si>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</si>
  <si>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</si>
  <si>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</si>
  <si>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</si>
  <si>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</si>
  <si>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</si>
  <si>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</si>
  <si>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</si>
  <si>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</si>
  <si>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</si>
  <si>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</si>
  <si>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</si>
  <si>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</si>
  <si>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</si>
  <si>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</si>
  <si>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</si>
  <si>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</si>
  <si>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</si>
  <si>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</si>
  <si>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</si>
  <si>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</si>
  <si>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</si>
  <si>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</si>
  <si>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</si>
  <si>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</si>
  <si>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</si>
  <si>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</si>
  <si>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</si>
  <si>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</si>
  <si>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</si>
  <si>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</si>
  <si>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</si>
  <si>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</si>
  <si>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</si>
  <si>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</si>
  <si>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</si>
  <si>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</si>
  <si>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</si>
  <si>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</si>
  <si>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</si>
  <si>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</si>
  <si>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</si>
  <si>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</si>
  <si>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</si>
  <si>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</si>
  <si>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</si>
  <si>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</si>
  <si>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</si>
  <si>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</si>
  <si>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</si>
  <si>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</si>
  <si>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</si>
  <si>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</si>
  <si>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</si>
  <si>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</si>
  <si>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</si>
  <si>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</si>
  <si>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</si>
  <si>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</si>
  <si>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</si>
  <si>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</si>
  <si>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</si>
  <si>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</si>
  <si>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</si>
  <si>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</si>
  <si>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</si>
  <si>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</si>
  <si>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</si>
  <si>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</si>
  <si>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</si>
  <si>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</si>
  <si>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</si>
  <si>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</si>
  <si>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</si>
  <si>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</si>
  <si>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</si>
  <si>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</si>
  <si>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</si>
  <si>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</si>
  <si>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</si>
  <si>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</si>
  <si>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</si>
  <si>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</si>
  <si>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</si>
  <si>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</si>
  <si>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</si>
  <si>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</si>
  <si>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</si>
  <si>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</si>
  <si>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</si>
  <si>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</si>
  <si>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</si>
  <si>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</si>
  <si>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</si>
  <si>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</si>
  <si>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</si>
  <si>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</si>
  <si>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</si>
  <si>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</si>
  <si>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</si>
  <si>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</si>
  <si>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</si>
  <si>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</si>
  <si>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</si>
  <si>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</si>
  <si>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</si>
  <si>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</si>
  <si>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</si>
  <si>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</si>
  <si>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</si>
  <si>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</si>
  <si>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</si>
  <si>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</si>
  <si>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</si>
  <si>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</si>
  <si>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</si>
  <si>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</si>
  <si>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</si>
  <si>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</si>
  <si>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</si>
  <si>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</si>
  <si>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</si>
  <si>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</si>
  <si>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</si>
  <si>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</si>
  <si>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</si>
  <si>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</si>
  <si>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</si>
  <si>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</si>
  <si>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</si>
  <si>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</si>
  <si>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</si>
  <si>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</si>
  <si>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</si>
  <si>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</si>
  <si>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</si>
  <si>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</si>
  <si>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</si>
  <si>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</si>
  <si>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</si>
  <si>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</si>
  <si>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</si>
  <si>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</si>
  <si>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</si>
  <si>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</si>
  <si>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</si>
  <si>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</si>
  <si>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</si>
  <si>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</si>
  <si>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</si>
  <si>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</si>
  <si>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</si>
  <si>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</si>
  <si>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</si>
  <si>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</si>
  <si>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</si>
  <si>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</si>
  <si>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</si>
  <si>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</si>
  <si>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</si>
  <si>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</si>
  <si>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</si>
  <si>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</si>
  <si>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</si>
  <si>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</si>
  <si>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</si>
  <si>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</si>
  <si>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</si>
  <si>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</si>
  <si>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</si>
  <si>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</si>
  <si>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</si>
  <si>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</si>
  <si>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</si>
  <si>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</si>
  <si>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</si>
  <si>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</si>
  <si>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</si>
  <si>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</si>
  <si>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</si>
  <si>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</si>
  <si>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</si>
  <si>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</si>
  <si>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</si>
  <si>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</si>
  <si>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</si>
  <si>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</si>
  <si>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</si>
  <si>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</si>
  <si>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</si>
  <si>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</si>
  <si>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</si>
  <si>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</si>
  <si>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</si>
  <si>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</si>
  <si>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</si>
  <si>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</si>
  <si>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</si>
  <si>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</si>
  <si>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</si>
  <si>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</si>
  <si>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</si>
  <si>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</si>
  <si>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</si>
  <si>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</si>
  <si>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</si>
  <si>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</si>
  <si>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</si>
  <si>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</si>
  <si>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</si>
  <si>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</si>
  <si>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</si>
  <si>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</si>
  <si>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</si>
  <si>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</si>
  <si>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</si>
  <si>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</si>
  <si>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</si>
  <si>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</si>
  <si>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</si>
  <si>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</si>
  <si>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</si>
  <si>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</si>
  <si>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</si>
  <si>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</si>
  <si>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</si>
  <si>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</si>
  <si>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</si>
  <si>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</si>
  <si>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</si>
  <si>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</si>
  <si>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</si>
  <si>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</si>
  <si>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</si>
  <si>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</si>
  <si>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</si>
  <si>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</si>
  <si>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</si>
  <si>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</si>
  <si>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</si>
  <si>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</si>
  <si>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</si>
  <si>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</si>
  <si>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</si>
  <si>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</si>
  <si>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</si>
  <si>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</si>
  <si>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</si>
  <si>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</si>
  <si>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</si>
  <si>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</si>
  <si>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</si>
  <si>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</si>
  <si>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</si>
  <si>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</si>
  <si>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</si>
  <si>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</si>
  <si>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</si>
  <si>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</si>
  <si>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</si>
  <si>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</si>
  <si>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</si>
  <si>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</si>
  <si>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</si>
  <si>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</si>
  <si>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</si>
  <si>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</si>
  <si>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</si>
  <si>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</si>
  <si>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</si>
  <si>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</si>
  <si>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</si>
  <si>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</si>
  <si>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</si>
  <si>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</si>
  <si>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</si>
  <si>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</si>
  <si>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</si>
  <si>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</si>
  <si>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</si>
  <si>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</si>
  <si>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</si>
  <si>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</si>
  <si>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</si>
  <si>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</si>
  <si>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</si>
  <si>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</si>
  <si>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</si>
  <si>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</si>
  <si>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</si>
  <si>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</si>
  <si>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</si>
  <si>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</si>
  <si>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</si>
  <si>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</si>
  <si>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</si>
  <si>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</si>
  <si>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</si>
  <si>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</si>
  <si>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</si>
  <si>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</si>
  <si>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</si>
  <si>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</si>
  <si>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</si>
  <si>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</si>
  <si>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</si>
  <si>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</si>
  <si>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</si>
  <si>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</si>
  <si>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</si>
  <si>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</si>
  <si>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</si>
  <si>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</si>
  <si>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</si>
  <si>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</si>
  <si>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</si>
  <si>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</si>
  <si>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</si>
  <si>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</si>
  <si>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</si>
  <si>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</si>
  <si>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</si>
  <si>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</si>
  <si>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</si>
  <si>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</si>
  <si>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</si>
  <si>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</si>
  <si>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</si>
  <si>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</si>
  <si>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</si>
  <si>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</si>
  <si>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</si>
  <si>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</si>
  <si>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</si>
  <si>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</si>
  <si>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</si>
  <si>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</si>
  <si>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</si>
  <si>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</si>
  <si>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</si>
  <si>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</si>
  <si>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</si>
  <si>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</si>
  <si>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</si>
  <si>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</si>
  <si>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</si>
  <si>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</si>
  <si>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</si>
  <si>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</si>
  <si>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</si>
  <si>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</si>
  <si>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</si>
  <si>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</si>
  <si>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</si>
  <si>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</si>
  <si>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</si>
  <si>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</si>
  <si>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</si>
  <si>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</si>
  <si>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</si>
  <si>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</si>
  <si>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</si>
  <si>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</si>
  <si>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</si>
  <si>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</si>
  <si>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</si>
  <si>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</si>
  <si>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</si>
  <si>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</si>
  <si>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</si>
  <si>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</si>
  <si>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</si>
  <si>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</si>
  <si>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</si>
  <si>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</si>
  <si>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</si>
  <si>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</si>
  <si>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</si>
  <si>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</si>
  <si>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</si>
  <si>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</si>
  <si>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</si>
  <si>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</si>
  <si>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</si>
  <si>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</si>
  <si>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</si>
  <si>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</si>
  <si>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</si>
  <si>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</si>
  <si>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</si>
  <si>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</si>
  <si>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</si>
  <si>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</si>
  <si>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</si>
  <si>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</si>
  <si>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</si>
  <si>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</si>
  <si>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</si>
  <si>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</si>
  <si>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</si>
  <si>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</si>
  <si>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</si>
  <si>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</si>
  <si>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</si>
  <si>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</si>
  <si>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</si>
  <si>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</si>
  <si>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</si>
  <si>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</si>
  <si>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</si>
  <si>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</si>
  <si>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</si>
  <si>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</si>
  <si>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</si>
  <si>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</si>
  <si>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</si>
  <si>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</si>
  <si>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</si>
  <si>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</si>
  <si>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</si>
  <si>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</si>
  <si>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</si>
  <si>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</si>
  <si>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</si>
  <si>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</si>
  <si>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</si>
  <si>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</si>
  <si>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</si>
  <si>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</si>
  <si>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</si>
  <si>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</si>
  <si>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</si>
  <si>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</si>
  <si>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</si>
  <si>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</si>
  <si>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</si>
  <si>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</si>
  <si>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</si>
  <si>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</si>
  <si>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</si>
  <si>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</si>
  <si>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</si>
  <si>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</si>
  <si>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</si>
  <si>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</si>
  <si>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</si>
  <si>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</si>
  <si>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</si>
  <si>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</si>
  <si>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</si>
  <si>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</si>
  <si>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</si>
  <si>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</si>
  <si>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</si>
  <si>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</si>
  <si>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</si>
  <si>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</si>
  <si>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</si>
  <si>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</si>
  <si>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</si>
  <si>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</si>
  <si>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</si>
  <si>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</si>
  <si>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</si>
  <si>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</si>
  <si>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</si>
  <si>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</si>
  <si>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</si>
  <si>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</si>
  <si>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</si>
  <si>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</si>
  <si>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</si>
  <si>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</si>
  <si>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</si>
  <si>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</si>
  <si>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</si>
  <si>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</si>
  <si>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</si>
  <si>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</si>
  <si>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</si>
  <si>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</si>
  <si>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</si>
  <si>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</si>
  <si>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</si>
  <si>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</si>
  <si>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</si>
  <si>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</si>
  <si>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</si>
  <si>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</si>
  <si>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</si>
  <si>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</si>
  <si>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</si>
  <si>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</si>
  <si>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</si>
  <si>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</si>
  <si>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</si>
  <si>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</si>
  <si>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</si>
  <si>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</si>
  <si>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</si>
  <si>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</si>
  <si>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</si>
  <si>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</si>
  <si>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</si>
  <si>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</si>
  <si>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</si>
  <si>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</si>
  <si>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</si>
  <si>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</si>
  <si>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</si>
  <si>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</si>
  <si>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</si>
  <si>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</si>
  <si>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</si>
  <si>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</si>
  <si>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</si>
  <si>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</si>
  <si>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</si>
  <si>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</si>
  <si>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</si>
  <si>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</si>
  <si>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</si>
  <si>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</si>
  <si>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</si>
  <si>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</si>
  <si>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</si>
  <si>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</si>
  <si>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</si>
  <si>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</si>
  <si>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</si>
  <si>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</si>
  <si>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</si>
  <si>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</si>
  <si>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</si>
  <si>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</si>
  <si>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</si>
  <si>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</si>
  <si>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</si>
  <si>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</si>
  <si>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</si>
  <si>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</si>
  <si>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</si>
  <si>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</si>
  <si>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</si>
  <si>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</si>
  <si>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</si>
  <si>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</si>
  <si>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</si>
  <si>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</si>
  <si>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</si>
  <si>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</si>
  <si>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</si>
  <si>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</si>
  <si>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</si>
  <si>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</si>
  <si>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</si>
  <si>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</si>
  <si>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</si>
  <si>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</si>
  <si>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</si>
  <si>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</si>
  <si>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</si>
  <si>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</si>
  <si>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</si>
  <si>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</si>
  <si>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</si>
  <si>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</si>
  <si>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</si>
  <si>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</si>
  <si>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</si>
  <si>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</si>
  <si>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</si>
  <si>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</si>
  <si>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</si>
  <si>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</si>
  <si>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</si>
  <si>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</si>
  <si>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</si>
  <si>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</si>
  <si>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</si>
  <si>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</si>
  <si>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</si>
  <si>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</si>
  <si>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</si>
  <si>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</si>
  <si>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</si>
  <si>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</si>
  <si>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</si>
  <si>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</si>
  <si>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</si>
  <si>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</si>
  <si>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</si>
  <si>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</si>
  <si>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</si>
  <si>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</si>
  <si>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</si>
  <si>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</si>
  <si>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</si>
  <si>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</si>
  <si>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</si>
  <si>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</si>
  <si>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</si>
  <si>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</si>
  <si>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</si>
  <si>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</si>
  <si>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</si>
  <si>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</si>
  <si>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</si>
  <si>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</si>
  <si>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</si>
  <si>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</si>
  <si>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</si>
  <si>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</si>
  <si>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</si>
  <si>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</si>
  <si>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</si>
  <si>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</si>
  <si>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</si>
  <si>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</si>
  <si>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</si>
  <si>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</si>
  <si>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</si>
  <si>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</si>
  <si>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</si>
  <si>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</si>
  <si>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</si>
  <si>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</si>
  <si>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</si>
  <si>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</si>
  <si>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</si>
  <si>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</si>
  <si>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</si>
  <si>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</si>
  <si>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</si>
  <si>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</si>
  <si>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</si>
  <si>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</si>
  <si>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</si>
  <si>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</si>
  <si>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</si>
  <si>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</si>
  <si>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</si>
  <si>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</si>
  <si>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</si>
  <si>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</si>
  <si>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</si>
  <si>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</si>
  <si>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</si>
  <si>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</si>
  <si>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</si>
  <si>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</si>
  <si>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</si>
  <si>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</si>
  <si>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</si>
  <si>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</si>
  <si>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</si>
  <si>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</si>
  <si>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</si>
  <si>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</si>
  <si>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</si>
  <si>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</si>
  <si>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</si>
  <si>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</si>
  <si>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</si>
  <si>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</si>
  <si>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</si>
  <si>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</si>
  <si>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</si>
  <si>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</si>
  <si>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</si>
  <si>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</si>
  <si>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</si>
  <si>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</si>
  <si>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</si>
  <si>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</si>
  <si>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</si>
  <si>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</si>
  <si>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</si>
  <si>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</si>
  <si>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</si>
  <si>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</si>
  <si>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</si>
  <si>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</si>
  <si>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</si>
  <si>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</si>
  <si>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</si>
  <si>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</si>
  <si>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</si>
  <si>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</si>
  <si>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</si>
  <si>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</si>
  <si>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</si>
  <si>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</si>
  <si>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</si>
  <si>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</si>
  <si>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</si>
  <si>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</si>
  <si>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</si>
  <si>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</si>
  <si>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</si>
  <si>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</si>
  <si>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</si>
  <si>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</si>
  <si>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</si>
  <si>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</si>
  <si>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</si>
  <si>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</si>
  <si>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</si>
  <si>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</si>
  <si>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</si>
  <si>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</si>
  <si>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</si>
  <si>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</si>
  <si>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</si>
  <si>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</si>
  <si>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</si>
  <si>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</si>
  <si>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</si>
  <si>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</si>
  <si>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</si>
  <si>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</si>
  <si>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</si>
  <si>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</si>
  <si>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</si>
  <si>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</si>
  <si>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</si>
  <si>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</si>
  <si>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</si>
  <si>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</si>
  <si>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</si>
  <si>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</si>
  <si>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</si>
  <si>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</si>
  <si>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</si>
  <si>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</si>
  <si>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</si>
  <si>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</si>
  <si>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</si>
  <si>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</si>
  <si>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</si>
  <si>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</si>
  <si>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</si>
  <si>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</si>
  <si>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</si>
  <si>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</si>
  <si>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</si>
  <si>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</si>
  <si>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</si>
  <si>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</si>
  <si>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</si>
  <si>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</si>
  <si>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</si>
  <si>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</si>
  <si>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</si>
  <si>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</si>
  <si>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</si>
  <si>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</si>
  <si>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</si>
  <si>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</si>
  <si>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</si>
  <si>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</si>
  <si>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</si>
  <si>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</si>
  <si>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</si>
  <si>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</si>
  <si>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</si>
  <si>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</si>
  <si>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</si>
  <si>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</si>
  <si>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</si>
  <si>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</si>
  <si>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</si>
  <si>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</si>
  <si>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</si>
  <si>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</si>
  <si>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</si>
  <si>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</si>
  <si>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</si>
  <si>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</si>
  <si>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</si>
  <si>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</si>
  <si>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</si>
  <si>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</si>
  <si>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</si>
  <si>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</si>
  <si>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</si>
  <si>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</si>
  <si>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</si>
  <si>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</si>
  <si>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</si>
  <si>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</si>
  <si>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</si>
  <si>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</si>
  <si>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</si>
  <si>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</si>
  <si>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</si>
  <si>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</si>
  <si>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</si>
  <si>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</si>
  <si>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</si>
  <si>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</si>
  <si>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</si>
  <si>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</si>
  <si>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</si>
  <si>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</si>
  <si>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</si>
  <si>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</si>
  <si>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</si>
  <si>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</si>
  <si>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</si>
  <si>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</si>
  <si>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</si>
  <si>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</si>
  <si>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</si>
  <si>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</si>
  <si>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</si>
  <si>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</si>
  <si>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</si>
  <si>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</si>
  <si>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</si>
  <si>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</si>
  <si>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</si>
  <si>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</si>
  <si>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</si>
  <si>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</si>
  <si>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</si>
  <si>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</si>
  <si>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</si>
  <si>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</si>
  <si>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</si>
  <si>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</si>
  <si>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</si>
  <si>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</si>
  <si>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</si>
  <si>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</si>
  <si>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</si>
  <si>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</si>
  <si>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</si>
  <si>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</si>
  <si>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</si>
  <si>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</si>
  <si>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</si>
  <si>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</si>
  <si>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</si>
  <si>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</si>
  <si>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</si>
  <si>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</si>
  <si>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</si>
  <si>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</si>
  <si>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</si>
  <si>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</si>
  <si>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</si>
  <si>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</si>
  <si>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</si>
  <si>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</si>
  <si>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</si>
  <si>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</si>
  <si>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</si>
  <si>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</si>
  <si>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</si>
  <si>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</si>
  <si>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</si>
  <si>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</si>
  <si>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</si>
  <si>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</si>
  <si>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</si>
  <si>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</si>
  <si>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</si>
  <si>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</si>
  <si>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</si>
  <si>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</si>
  <si>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</si>
  <si>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</si>
  <si>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</si>
  <si>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</si>
  <si>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</si>
  <si>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</si>
  <si>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</si>
  <si>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</si>
  <si>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</si>
  <si>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</si>
  <si>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</si>
  <si>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</si>
  <si>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</si>
  <si>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</si>
  <si>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</si>
  <si>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</si>
  <si>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</si>
  <si>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</si>
  <si>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</si>
  <si>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</si>
  <si>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</si>
  <si>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</si>
  <si>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</si>
  <si>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</si>
  <si>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</si>
  <si>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</si>
  <si>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</si>
  <si>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</si>
  <si>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</si>
  <si>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</si>
  <si>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</si>
  <si>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</si>
  <si>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</si>
  <si>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</si>
  <si>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</si>
  <si>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</si>
  <si>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</si>
  <si>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</si>
  <si>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</si>
  <si>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</si>
  <si>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</si>
  <si>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</si>
  <si>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</si>
  <si>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</si>
  <si>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</si>
  <si>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</si>
  <si>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</si>
  <si>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</si>
  <si>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</si>
  <si>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</si>
  <si>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</si>
  <si>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</si>
  <si>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</si>
  <si>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</si>
  <si>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</si>
  <si>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</si>
  <si>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</si>
  <si>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</si>
  <si>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</si>
  <si>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</si>
  <si>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</si>
  <si>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</si>
  <si>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</si>
  <si>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</si>
  <si>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</si>
  <si>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</si>
  <si>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</si>
  <si>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</si>
  <si>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</si>
  <si>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</si>
  <si>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</si>
  <si>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</si>
  <si>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</si>
  <si>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</si>
  <si>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</si>
  <si>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</si>
  <si>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</si>
  <si>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</si>
  <si>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</si>
  <si>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</si>
  <si>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</si>
  <si>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</si>
  <si>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</si>
  <si>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</si>
  <si>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</si>
  <si>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</si>
  <si>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</si>
  <si>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</si>
  <si>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</si>
  <si>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</si>
  <si>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</si>
  <si>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</si>
  <si>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</si>
  <si>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</si>
  <si>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</si>
  <si>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</si>
  <si>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</si>
  <si>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</si>
  <si>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</si>
  <si>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</si>
  <si>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</si>
  <si>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</si>
  <si>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</si>
  <si>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</si>
  <si>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</si>
  <si>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</si>
  <si>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</si>
  <si>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</si>
  <si>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</si>
  <si>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</si>
  <si>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</si>
  <si>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</si>
  <si>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</si>
  <si>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</si>
  <si>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</si>
  <si>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</si>
  <si>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</si>
  <si>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</si>
  <si>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</si>
  <si>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</si>
  <si>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</si>
  <si>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</si>
  <si>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</si>
  <si>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</si>
  <si>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</si>
  <si>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</si>
  <si>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</si>
  <si>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</si>
  <si>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</si>
  <si>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</si>
  <si>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</si>
  <si>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</si>
  <si>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</si>
  <si>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</si>
  <si>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</si>
  <si>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</si>
  <si>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</si>
  <si>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</si>
  <si>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</si>
  <si>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</si>
  <si>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</si>
  <si>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</si>
  <si>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</si>
  <si>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</si>
  <si>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</si>
  <si>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</si>
  <si>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</si>
  <si>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</si>
  <si>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</si>
  <si>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</si>
  <si>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</si>
  <si>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</si>
  <si>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</si>
  <si>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</si>
  <si>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</si>
  <si>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</si>
  <si>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</si>
  <si>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</si>
  <si>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</si>
  <si>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</si>
  <si>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</si>
  <si>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</si>
  <si>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</si>
  <si>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</si>
  <si>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</si>
  <si>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</si>
  <si>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</si>
  <si>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</si>
  <si>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</si>
  <si>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</si>
  <si>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</si>
  <si>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</si>
  <si>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</si>
  <si>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</si>
  <si>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</si>
  <si>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</si>
  <si>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</si>
  <si>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</si>
  <si>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</si>
  <si>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</si>
  <si>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</si>
  <si>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</si>
  <si>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</si>
  <si>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</si>
  <si>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</si>
  <si>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</si>
  <si>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</si>
  <si>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</si>
  <si>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</si>
  <si>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</si>
  <si>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</si>
  <si>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</si>
  <si>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</si>
  <si>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</si>
  <si>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</si>
  <si>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</si>
  <si>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</si>
  <si>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</si>
  <si>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</si>
  <si>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</si>
  <si>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</si>
  <si>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</si>
  <si>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</si>
  <si>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</si>
  <si>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</si>
  <si>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</si>
  <si>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</si>
  <si>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</si>
  <si>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</si>
  <si>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</si>
  <si>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</si>
  <si>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</si>
  <si>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</si>
  <si>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</si>
  <si>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</si>
  <si>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</si>
  <si>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</si>
  <si>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</si>
  <si>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</si>
  <si>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</si>
  <si>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</si>
  <si>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</si>
  <si>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</si>
  <si>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</si>
  <si>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</si>
  <si>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</si>
  <si>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</si>
  <si>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</si>
  <si>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</si>
  <si>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</si>
  <si>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</si>
  <si>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</si>
  <si>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</si>
  <si>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</si>
  <si>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</si>
  <si>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</si>
  <si>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</si>
  <si>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</si>
  <si>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</si>
  <si>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</si>
  <si>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</si>
  <si>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</si>
  <si>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</si>
  <si>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</si>
  <si>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</si>
  <si>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</si>
  <si>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</si>
  <si>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</si>
  <si>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</si>
  <si>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</si>
  <si>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</si>
  <si>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</si>
  <si>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</si>
  <si>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</si>
  <si>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</si>
  <si>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</si>
  <si>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</si>
  <si>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</si>
  <si>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</si>
  <si>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</si>
  <si>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</si>
  <si>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</si>
  <si>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</si>
  <si>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</si>
  <si>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</si>
  <si>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</si>
  <si>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</si>
  <si>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</si>
  <si>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</si>
  <si>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</si>
  <si>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</si>
  <si>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</si>
  <si>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</si>
  <si>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</si>
  <si>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</si>
  <si>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</si>
  <si>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</si>
  <si>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</si>
  <si>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</si>
  <si>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</si>
  <si>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</si>
  <si>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</si>
  <si>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</si>
  <si>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</si>
  <si>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</si>
  <si>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</si>
  <si>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</si>
  <si>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</si>
  <si>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</si>
  <si>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</si>
  <si>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</si>
  <si>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</si>
  <si>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</si>
  <si>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</si>
  <si>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</si>
  <si>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</si>
  <si>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</si>
  <si>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</si>
  <si>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</si>
  <si>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</si>
  <si>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</si>
  <si>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</si>
  <si>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</si>
  <si>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</si>
  <si>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</si>
  <si>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</si>
  <si>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</si>
  <si>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</si>
  <si>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</si>
  <si>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</si>
  <si>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</si>
  <si>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</si>
  <si>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</si>
  <si>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</si>
  <si>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</si>
  <si>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</si>
  <si>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</si>
  <si>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</si>
  <si>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</si>
  <si>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</si>
  <si>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</si>
  <si>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</si>
  <si>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</si>
  <si>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</si>
  <si>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</si>
  <si>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</si>
  <si>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</si>
  <si>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</si>
  <si>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</si>
  <si>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</si>
  <si>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</si>
  <si>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</si>
  <si>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</si>
  <si>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</si>
  <si>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</si>
  <si>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</si>
  <si>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</si>
  <si>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</si>
  <si>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</si>
  <si>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</si>
  <si>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</si>
  <si>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</si>
  <si>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</si>
  <si>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</si>
  <si>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</si>
  <si>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</si>
  <si>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</si>
  <si>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</si>
  <si>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</si>
  <si>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</si>
  <si>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</si>
  <si>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</si>
  <si>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</si>
  <si>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</si>
  <si>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</si>
  <si>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</si>
  <si>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</si>
  <si>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</si>
  <si>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</si>
  <si>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</si>
  <si>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</si>
  <si>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</si>
  <si>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</si>
  <si>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</si>
  <si>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</si>
  <si>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</si>
  <si>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</si>
  <si>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</si>
  <si>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</si>
  <si>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</si>
  <si>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</si>
  <si>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</si>
  <si>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</si>
  <si>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</si>
  <si>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</si>
  <si>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</si>
  <si>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</si>
  <si>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</si>
  <si>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</si>
  <si>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</si>
  <si>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</si>
  <si>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</si>
  <si>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</si>
  <si>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</si>
  <si>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</si>
  <si>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</si>
  <si>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</si>
  <si>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</si>
  <si>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</si>
  <si>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</si>
  <si>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</si>
  <si>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</si>
  <si>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</si>
  <si>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</si>
  <si>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</si>
  <si>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</si>
  <si>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</si>
  <si>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</si>
  <si>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</si>
  <si>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</si>
  <si>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</si>
  <si>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</si>
  <si>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</si>
  <si>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</si>
  <si>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</si>
  <si>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</si>
  <si>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</si>
  <si>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</si>
  <si>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</si>
  <si>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</si>
  <si>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</si>
  <si>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</si>
  <si>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</si>
  <si>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</si>
  <si>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</si>
  <si>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</si>
  <si>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</si>
  <si>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</si>
  <si>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</si>
  <si>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</si>
  <si>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</si>
  <si>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</si>
  <si>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</si>
  <si>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</si>
  <si>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</si>
  <si>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</si>
  <si>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</si>
  <si>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</si>
  <si>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</si>
  <si>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</si>
  <si>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</si>
  <si>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</si>
  <si>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</si>
  <si>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</si>
  <si>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</si>
  <si>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</si>
  <si>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</si>
  <si>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</si>
  <si>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</si>
  <si>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</si>
  <si>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</si>
  <si>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</si>
  <si>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</si>
  <si>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</si>
  <si>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</si>
  <si>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</si>
  <si>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</si>
  <si>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</si>
  <si>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</si>
  <si>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</si>
  <si>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</si>
  <si>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</si>
  <si>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</si>
  <si>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</si>
  <si>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</si>
  <si>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</si>
  <si>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</si>
  <si>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</si>
  <si>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</si>
  <si>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</si>
  <si>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</si>
  <si>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</si>
  <si>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</si>
  <si>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</si>
  <si>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</si>
  <si>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</si>
  <si>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</si>
  <si>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</si>
  <si>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</si>
  <si>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</si>
  <si>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</si>
  <si>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</si>
  <si>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</si>
  <si>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</si>
  <si>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</si>
  <si>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</si>
  <si>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</si>
  <si>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</si>
  <si>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</si>
  <si>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</si>
  <si>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</si>
  <si>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</si>
  <si>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</si>
  <si>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</si>
  <si>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</si>
  <si>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</si>
  <si>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</si>
  <si>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</si>
  <si>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</si>
  <si>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</si>
  <si>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</si>
  <si>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</si>
  <si>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</si>
  <si>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</si>
  <si>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</si>
  <si>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</si>
  <si>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</si>
  <si>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</si>
  <si>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</si>
  <si>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</si>
  <si>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</si>
  <si>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</si>
  <si>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</si>
  <si>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</si>
  <si>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</si>
  <si>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</si>
  <si>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</si>
  <si>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</si>
  <si>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</si>
  <si>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</si>
  <si>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</si>
  <si>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</si>
  <si>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</si>
  <si>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</si>
  <si>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</si>
  <si>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</si>
  <si>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</si>
  <si>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</si>
  <si>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</si>
  <si>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</si>
  <si>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</si>
  <si>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</si>
  <si>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</si>
  <si>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</si>
  <si>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</si>
  <si>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</si>
  <si>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</si>
  <si>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</si>
  <si>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</si>
  <si>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</si>
  <si>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</si>
  <si>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</si>
  <si>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</si>
  <si>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</si>
  <si>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</si>
  <si>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</si>
  <si>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</si>
  <si>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</si>
  <si>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</si>
  <si>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</si>
  <si>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</si>
  <si>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</si>
  <si>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</si>
  <si>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</si>
  <si>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</si>
  <si>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</si>
  <si>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</si>
  <si>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</si>
  <si>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</si>
  <si>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</si>
  <si>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</si>
  <si>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</si>
  <si>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</si>
  <si>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</si>
  <si>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</si>
  <si>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</si>
  <si>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</si>
  <si>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</si>
  <si>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</si>
  <si>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</si>
  <si>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</si>
  <si>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</si>
  <si>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</si>
  <si>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</si>
  <si>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</si>
  <si>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</si>
  <si>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</si>
  <si>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</si>
  <si>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</si>
  <si>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</si>
  <si>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</si>
  <si>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</si>
  <si>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</si>
  <si>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</si>
  <si>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</si>
  <si>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</si>
  <si>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</si>
  <si>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</si>
  <si>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</si>
  <si>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</si>
  <si>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</si>
  <si>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</si>
  <si>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</si>
  <si>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</si>
  <si>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</si>
  <si>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</si>
  <si>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</si>
  <si>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</si>
  <si>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</si>
  <si>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</si>
  <si>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</si>
  <si>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</si>
  <si>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</si>
  <si>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</si>
  <si>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</si>
  <si>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</si>
  <si>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</si>
  <si>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</si>
  <si>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</si>
  <si>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</si>
  <si>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</si>
  <si>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</si>
  <si>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</si>
  <si>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</si>
  <si>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</si>
  <si>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</si>
  <si>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</si>
  <si>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</si>
  <si>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</si>
  <si>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</si>
  <si>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</si>
  <si>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</si>
  <si>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</si>
  <si>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</si>
  <si>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</si>
  <si>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</si>
  <si>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</si>
  <si>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</si>
  <si>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</si>
  <si>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</si>
  <si>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</si>
  <si>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</si>
  <si>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</si>
  <si>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</si>
  <si>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</si>
  <si>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</si>
  <si>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</si>
  <si>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</si>
  <si>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</si>
  <si>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</si>
  <si>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</si>
  <si>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</si>
  <si>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</si>
  <si>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</si>
  <si>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</si>
  <si>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</si>
  <si>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</si>
  <si>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</si>
  <si>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</si>
  <si>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</si>
  <si>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</si>
  <si>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</si>
  <si>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</si>
  <si>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</si>
  <si>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</si>
  <si>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</si>
  <si>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</si>
  <si>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</si>
  <si>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</si>
  <si>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</si>
  <si>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</si>
  <si>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</si>
  <si>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</si>
  <si>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</si>
  <si>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</si>
  <si>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</si>
  <si>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</si>
  <si>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</si>
  <si>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</si>
  <si>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</si>
  <si>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</si>
  <si>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</si>
  <si>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</si>
  <si>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</si>
  <si>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</si>
  <si>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</si>
  <si>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</si>
  <si>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</si>
  <si>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</si>
  <si>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</si>
  <si>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</si>
  <si>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</si>
  <si>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</si>
  <si>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</si>
  <si>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</si>
  <si>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</si>
  <si>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</si>
  <si>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</si>
  <si>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</si>
  <si>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</si>
  <si>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</si>
  <si>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</si>
  <si>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</si>
  <si>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</si>
  <si>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</si>
  <si>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</si>
  <si>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</si>
  <si>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</si>
  <si>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</si>
  <si>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</si>
  <si>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</si>
  <si>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</si>
  <si>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</si>
  <si>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</si>
  <si>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</si>
  <si>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</si>
  <si>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</si>
  <si>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</si>
  <si>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</si>
  <si>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</si>
  <si>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</si>
  <si>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</si>
  <si>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</si>
  <si>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</si>
  <si>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</si>
  <si>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</si>
  <si>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</si>
  <si>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</si>
  <si>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</si>
  <si>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</si>
  <si>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</si>
  <si>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</si>
  <si>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</si>
  <si>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</si>
  <si>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</si>
  <si>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</si>
  <si>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</si>
  <si>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</si>
  <si>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</si>
  <si>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</si>
  <si>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</si>
  <si>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</si>
  <si>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</si>
  <si>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</si>
  <si>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</si>
  <si>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</si>
  <si>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</si>
  <si>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</si>
  <si>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</si>
  <si>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</si>
  <si>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</si>
  <si>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</si>
  <si>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</si>
  <si>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</si>
  <si>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</si>
  <si>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</si>
  <si>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</si>
  <si>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</si>
  <si>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</si>
  <si>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</si>
  <si>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</si>
  <si>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</si>
  <si>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</si>
  <si>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</si>
  <si>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</si>
  <si>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</si>
  <si>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</si>
  <si>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</si>
  <si>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</si>
  <si>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</si>
  <si>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</si>
  <si>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</si>
  <si>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</si>
  <si>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</si>
  <si>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</si>
  <si>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</si>
  <si>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</si>
  <si>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</si>
  <si>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</si>
  <si>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</si>
  <si>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</si>
  <si>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</si>
  <si>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</si>
  <si>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</si>
  <si>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</si>
  <si>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</si>
  <si>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</si>
  <si>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</si>
  <si>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</si>
  <si>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</si>
  <si>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</si>
  <si>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</si>
  <si>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</si>
  <si>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</si>
  <si>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</si>
  <si>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</si>
  <si>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</si>
  <si>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</si>
  <si>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</si>
  <si>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</si>
  <si>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</si>
  <si>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</si>
  <si>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</si>
  <si>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</si>
  <si>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</si>
  <si>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</si>
  <si>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</si>
  <si>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</si>
  <si>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</si>
  <si>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</si>
  <si>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</si>
  <si>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</si>
  <si>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</si>
  <si>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</si>
  <si>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</si>
  <si>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</si>
  <si>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</si>
  <si>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</si>
  <si>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</si>
  <si>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</si>
  <si>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</si>
  <si>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</si>
  <si>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</si>
  <si>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</si>
  <si>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</si>
  <si>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</si>
  <si>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</si>
  <si>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</si>
  <si>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</si>
  <si>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</si>
  <si>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</si>
  <si>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</si>
  <si>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</si>
  <si>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</si>
  <si>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</si>
  <si>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</si>
  <si>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</si>
  <si>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</si>
  <si>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</si>
  <si>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</si>
  <si>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</si>
  <si>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</si>
  <si>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</si>
  <si>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</si>
  <si>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</si>
  <si>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</si>
  <si>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</si>
  <si>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</si>
  <si>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</si>
  <si>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</si>
  <si>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</si>
  <si>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</si>
  <si>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</si>
  <si>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</si>
  <si>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</si>
  <si>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</si>
  <si>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</si>
  <si>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</si>
  <si>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</si>
  <si>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</si>
  <si>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</si>
  <si>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</si>
  <si>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</si>
  <si>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</si>
  <si>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</si>
  <si>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</si>
  <si>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</si>
  <si>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</si>
  <si>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</si>
  <si>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</si>
  <si>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</si>
  <si>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</si>
  <si>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</si>
  <si>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</si>
  <si>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</si>
  <si>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</si>
  <si>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</si>
  <si>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</si>
  <si>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</si>
  <si>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</si>
  <si>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</si>
  <si>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</si>
  <si>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</si>
  <si>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</si>
  <si>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</si>
  <si>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</si>
  <si>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</si>
  <si>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</si>
  <si>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</si>
  <si>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</si>
  <si>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</si>
  <si>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</si>
  <si>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</si>
  <si>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</si>
  <si>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</si>
  <si>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</si>
  <si>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</si>
  <si>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</si>
  <si>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</si>
  <si>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</si>
  <si>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</si>
  <si>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</si>
  <si>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</si>
  <si>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</si>
  <si>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</si>
  <si>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</si>
  <si>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</si>
  <si>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</si>
  <si>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</si>
  <si>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</si>
  <si>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</si>
  <si>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</si>
  <si>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</si>
  <si>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</si>
  <si>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</si>
  <si>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</si>
  <si>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</si>
  <si>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</si>
  <si>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</si>
  <si>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</si>
  <si>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</si>
  <si>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</si>
  <si>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</si>
  <si>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</si>
  <si>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</si>
  <si>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</si>
  <si>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</si>
  <si>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</si>
  <si>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</si>
  <si>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</si>
  <si>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</si>
  <si>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</si>
  <si>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</si>
  <si>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</si>
  <si>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</si>
  <si>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</si>
  <si>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</si>
  <si>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</si>
  <si>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</si>
  <si>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</si>
  <si>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</si>
  <si>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</si>
  <si>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</si>
  <si>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</si>
  <si>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</si>
  <si>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</si>
  <si>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</si>
  <si>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</si>
  <si>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</si>
  <si>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</si>
  <si>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</si>
  <si>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</si>
  <si>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</si>
  <si>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</si>
  <si>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</si>
  <si>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</si>
  <si>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</si>
  <si>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</si>
  <si>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</si>
  <si>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</si>
  <si>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</si>
  <si>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</si>
  <si>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</si>
  <si>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</si>
  <si>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</si>
  <si>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</si>
  <si>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</si>
  <si>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</si>
  <si>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</si>
  <si>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</si>
  <si>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</si>
  <si>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</si>
  <si>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</si>
  <si>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</si>
  <si>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</si>
  <si>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</si>
  <si>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</si>
  <si>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</si>
  <si>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</si>
  <si>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</si>
  <si>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</si>
  <si>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</si>
  <si>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</si>
  <si>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</si>
  <si>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</si>
  <si>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</si>
  <si>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</si>
  <si>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</si>
  <si>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</si>
  <si>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</si>
  <si>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</si>
  <si>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</si>
  <si>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</si>
  <si>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</si>
  <si>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</si>
  <si>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</si>
  <si>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</si>
  <si>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</si>
  <si>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</si>
  <si>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</si>
  <si>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</si>
  <si>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</si>
  <si>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</si>
  <si>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</si>
  <si>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</si>
  <si>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</si>
  <si>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</si>
  <si>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</si>
  <si>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</si>
  <si>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</si>
  <si>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</si>
  <si>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</si>
  <si>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</si>
  <si>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</si>
  <si>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</si>
  <si>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</si>
  <si>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</si>
  <si>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</si>
  <si>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</si>
  <si>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</si>
  <si>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</si>
  <si>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</si>
  <si>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</si>
  <si>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</si>
  <si>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</si>
  <si>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</si>
  <si>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</si>
  <si>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</si>
  <si>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</si>
  <si>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</si>
  <si>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</si>
  <si>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</si>
  <si>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</si>
  <si>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</si>
  <si>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</si>
  <si>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</si>
  <si>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</si>
  <si>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</si>
  <si>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</si>
  <si>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</si>
  <si>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</si>
  <si>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</si>
  <si>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</si>
  <si>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</si>
  <si>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</si>
  <si>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</si>
  <si>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</si>
  <si>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</si>
  <si>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</si>
  <si>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</si>
  <si>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</si>
  <si>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</si>
  <si>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</si>
  <si>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</si>
  <si>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</si>
  <si>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</si>
  <si>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</si>
  <si>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</si>
  <si>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</si>
  <si>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</si>
  <si>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</si>
  <si>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</si>
  <si>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</si>
  <si>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</si>
  <si>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</si>
  <si>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</si>
  <si>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</si>
  <si>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</si>
  <si>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</si>
  <si>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</si>
  <si>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</si>
  <si>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</si>
  <si>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</si>
  <si>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</si>
  <si>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</si>
  <si>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</si>
  <si>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</si>
  <si>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</si>
  <si>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</si>
  <si>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</si>
  <si>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</si>
  <si>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</si>
  <si>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</si>
  <si>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</si>
  <si>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</si>
  <si>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</si>
  <si>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</si>
  <si>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</si>
  <si>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</si>
  <si>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</si>
  <si>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</si>
  <si>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</si>
  <si>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</si>
  <si>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</si>
  <si>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</si>
  <si>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</si>
  <si>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</si>
  <si>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</si>
  <si>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</si>
  <si>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</si>
  <si>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</si>
  <si>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</si>
  <si>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</si>
  <si>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</si>
  <si>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</si>
  <si>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</si>
  <si>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</si>
  <si>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</si>
  <si>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</si>
  <si>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</si>
  <si>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</si>
  <si>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</si>
  <si>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</si>
  <si>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</si>
  <si>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</si>
  <si>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</si>
  <si>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</si>
  <si>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</si>
  <si>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</si>
  <si>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</si>
  <si>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</si>
  <si>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</si>
  <si>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</si>
  <si>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</si>
  <si>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</si>
  <si>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</si>
  <si>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</si>
  <si>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</si>
  <si>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</si>
  <si>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</si>
  <si>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</si>
  <si>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</si>
  <si>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</si>
  <si>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</si>
  <si>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</si>
  <si>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</si>
  <si>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</si>
  <si>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</si>
  <si>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</si>
  <si>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</si>
  <si>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</si>
  <si>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</si>
  <si>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</si>
  <si>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</si>
  <si>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</si>
  <si>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</si>
  <si>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</si>
  <si>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</si>
  <si>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</si>
  <si>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</si>
  <si>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</si>
  <si>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</si>
  <si>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</si>
  <si>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</si>
  <si>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</si>
  <si>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</si>
  <si>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</si>
  <si>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</si>
  <si>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</si>
  <si>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</si>
  <si>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</si>
  <si>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</si>
  <si>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</si>
  <si>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</si>
  <si>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</si>
  <si>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</si>
  <si>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</si>
  <si>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</si>
  <si>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</si>
  <si>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</si>
  <si>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</si>
  <si>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</si>
  <si>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</si>
  <si>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</si>
  <si>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</si>
  <si>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</si>
  <si>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</si>
  <si>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</si>
  <si>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</si>
  <si>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</si>
  <si>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</si>
  <si>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</si>
  <si>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</si>
  <si>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</si>
  <si>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</si>
  <si>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</si>
  <si>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</si>
  <si>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</si>
  <si>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</si>
  <si>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</si>
  <si>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</si>
  <si>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</si>
  <si>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</si>
  <si>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</si>
  <si>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</si>
  <si>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</si>
  <si>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</si>
  <si>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</si>
  <si>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</si>
  <si>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</si>
  <si>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</si>
  <si>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</si>
  <si>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</si>
  <si>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</si>
  <si>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</si>
  <si>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</si>
  <si>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</si>
  <si>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</si>
  <si>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</si>
  <si>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</si>
  <si>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</si>
  <si>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</si>
  <si>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</si>
  <si>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</si>
  <si>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</si>
  <si>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</si>
  <si>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</si>
  <si>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</si>
  <si>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</si>
  <si>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</si>
  <si>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</si>
  <si>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</si>
  <si>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</si>
  <si>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</si>
  <si>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</si>
  <si>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</si>
  <si>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</si>
  <si>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</si>
  <si>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</si>
  <si>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</si>
  <si>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</si>
  <si>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</si>
  <si>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</si>
  <si>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</si>
  <si>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</si>
  <si>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</si>
  <si>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</si>
  <si>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</si>
  <si>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</si>
  <si>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</si>
  <si>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</si>
  <si>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</si>
  <si>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</si>
  <si>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</si>
  <si>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</si>
  <si>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</si>
  <si>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</si>
  <si>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</si>
  <si>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</si>
  <si>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</si>
  <si>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</si>
  <si>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</si>
  <si>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</si>
  <si>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</si>
  <si>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</si>
  <si>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</si>
  <si>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</si>
  <si>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</si>
  <si>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</si>
  <si>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</si>
  <si>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</si>
  <si>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</si>
  <si>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</si>
  <si>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</si>
  <si>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</si>
  <si>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</si>
  <si>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</si>
  <si>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</si>
  <si>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</si>
  <si>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</si>
  <si>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</si>
  <si>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</si>
  <si>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</si>
  <si>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</si>
  <si>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</si>
  <si>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</si>
  <si>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</si>
  <si>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</si>
  <si>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</si>
  <si>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</si>
  <si>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</si>
  <si>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</si>
  <si>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</si>
  <si>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</si>
  <si>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</si>
  <si>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</si>
  <si>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</si>
  <si>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</si>
  <si>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</si>
  <si>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</si>
  <si>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</si>
  <si>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</si>
  <si>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</si>
  <si>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</si>
  <si>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</si>
  <si>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</si>
  <si>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</si>
  <si>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</si>
  <si>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</si>
  <si>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</si>
  <si>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</si>
  <si>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</si>
  <si>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</si>
  <si>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</si>
  <si>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</si>
  <si>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</si>
  <si>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</si>
  <si>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</si>
  <si>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</si>
  <si>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</si>
  <si>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</si>
  <si>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</si>
  <si>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</si>
  <si>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</si>
  <si>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</si>
  <si>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</si>
  <si>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</si>
  <si>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</si>
  <si>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</si>
  <si>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</si>
  <si>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</si>
  <si>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</si>
  <si>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</si>
  <si>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</si>
  <si>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</si>
  <si>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</si>
  <si>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</si>
  <si>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</si>
  <si>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</si>
  <si>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</si>
  <si>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</si>
  <si>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</si>
  <si>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</si>
  <si>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</si>
  <si>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</si>
  <si>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</si>
  <si>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</si>
  <si>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</si>
  <si>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</si>
  <si>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</si>
  <si>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</si>
  <si>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</si>
  <si>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</si>
  <si>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</si>
  <si>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</si>
  <si>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</si>
  <si>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</si>
  <si>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</si>
  <si>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</si>
  <si>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</si>
  <si>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</si>
  <si>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</si>
  <si>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</si>
  <si>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</si>
  <si>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</si>
  <si>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</si>
  <si>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</si>
  <si>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</si>
  <si>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</si>
  <si>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</si>
  <si>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</si>
  <si>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</si>
  <si>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</si>
  <si>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</si>
  <si>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</si>
  <si>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</si>
  <si>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</si>
  <si>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</si>
  <si>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</si>
  <si>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</si>
  <si>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</si>
  <si>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</si>
  <si>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</si>
  <si>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</si>
  <si>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</si>
  <si>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</si>
  <si>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</si>
  <si>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</si>
  <si>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</si>
  <si>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</si>
  <si>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</si>
  <si>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</si>
  <si>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</si>
  <si>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</si>
  <si>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</si>
  <si>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</si>
  <si>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</si>
  <si>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</si>
  <si>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</si>
  <si>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</si>
  <si>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</si>
  <si>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</si>
  <si>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</si>
  <si>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</si>
  <si>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</si>
  <si>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</si>
  <si>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</si>
  <si>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</si>
  <si>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</si>
  <si>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</si>
  <si>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</si>
  <si>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</si>
  <si>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</si>
  <si>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</si>
  <si>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</si>
  <si>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</si>
  <si>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</si>
  <si>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</si>
  <si>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</si>
  <si>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</si>
  <si>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</si>
  <si>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</si>
  <si>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</si>
  <si>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</si>
  <si>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</si>
  <si>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</si>
  <si>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</si>
  <si>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</si>
  <si>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</si>
  <si>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</si>
  <si>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</si>
  <si>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</si>
  <si>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</si>
  <si>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</si>
  <si>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</si>
  <si>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</si>
  <si>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</si>
  <si>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</si>
  <si>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</si>
  <si>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</si>
  <si>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</si>
  <si>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</si>
  <si>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</si>
  <si>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</si>
  <si>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</si>
  <si>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</si>
  <si>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</si>
  <si>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</si>
  <si>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</si>
  <si>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</si>
  <si>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</si>
  <si>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</si>
  <si>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</si>
  <si>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</si>
  <si>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</si>
  <si>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</si>
  <si>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</si>
  <si>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</si>
  <si>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</si>
  <si>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</si>
  <si>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</si>
  <si>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</si>
  <si>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</si>
  <si>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</si>
  <si>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</si>
  <si>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</si>
  <si>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</si>
  <si>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</si>
  <si>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</si>
  <si>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</si>
  <si>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</si>
  <si>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</si>
  <si>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</si>
  <si>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</si>
  <si>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</si>
  <si>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</si>
  <si>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</si>
  <si>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</si>
  <si>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</si>
  <si>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</si>
  <si>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</si>
  <si>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</si>
  <si>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</si>
  <si>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</si>
  <si>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</si>
  <si>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</si>
  <si>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</si>
  <si>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</si>
  <si>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</si>
  <si>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</si>
  <si>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</si>
  <si>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</si>
  <si>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</si>
  <si>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</si>
  <si>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</si>
  <si>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</si>
  <si>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</si>
  <si>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</si>
  <si>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</si>
  <si>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</si>
  <si>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</si>
  <si>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</si>
  <si>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</si>
  <si>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</si>
  <si>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</si>
  <si>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</si>
  <si>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</si>
  <si>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</si>
  <si>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</si>
  <si>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</si>
  <si>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</si>
  <si>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</si>
  <si>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</si>
  <si>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</si>
  <si>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</si>
  <si>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</si>
  <si>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</si>
  <si>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</si>
  <si>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</si>
  <si>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</si>
  <si>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</si>
  <si>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</si>
  <si>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</si>
  <si>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</si>
  <si>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</si>
  <si>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</si>
  <si>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</si>
  <si>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</si>
  <si>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</si>
  <si>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</si>
  <si>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</si>
  <si>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</si>
  <si>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</si>
  <si>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</si>
  <si>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</si>
  <si>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</si>
  <si>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</si>
  <si>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</si>
  <si>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</si>
  <si>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</si>
  <si>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</si>
  <si>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</si>
  <si>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</si>
  <si>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</si>
  <si>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</si>
  <si>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</si>
  <si>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</si>
  <si>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</si>
  <si>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</si>
  <si>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</si>
  <si>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</si>
  <si>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</si>
  <si>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</si>
  <si>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</si>
  <si>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</si>
  <si>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</si>
  <si>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</si>
  <si>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</si>
  <si>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</si>
  <si>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</si>
  <si>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</si>
  <si>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</si>
  <si>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</si>
  <si>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</si>
  <si>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</si>
  <si>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</si>
  <si>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</si>
  <si>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</si>
  <si>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</si>
  <si>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</si>
  <si>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</si>
  <si>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</si>
  <si>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</si>
  <si>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</si>
  <si>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</si>
  <si>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</si>
  <si>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</si>
  <si>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</si>
  <si>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</si>
  <si>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</si>
  <si>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</si>
  <si>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</si>
  <si>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</si>
  <si>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</si>
  <si>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</si>
  <si>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</si>
  <si>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</si>
  <si>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</si>
  <si>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</si>
  <si>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</si>
  <si>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</si>
  <si>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</si>
  <si>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</si>
  <si>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</si>
  <si>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</si>
  <si>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</si>
  <si>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</si>
  <si>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</si>
  <si>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</si>
  <si>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</si>
  <si>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</si>
  <si>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</si>
  <si>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</si>
  <si>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</si>
  <si>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</si>
  <si>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</si>
  <si>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</si>
  <si>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</si>
  <si>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</si>
  <si>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</si>
  <si>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</si>
  <si>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</si>
  <si>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</si>
  <si>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</si>
  <si>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</si>
  <si>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</si>
  <si>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</si>
  <si>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</si>
  <si>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</si>
  <si>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</si>
  <si>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</si>
  <si>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</si>
  <si>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</si>
  <si>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</si>
  <si>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</si>
  <si>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</si>
  <si>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</si>
  <si>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</si>
  <si>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</si>
  <si>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</si>
  <si>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</si>
  <si>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</si>
  <si>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</si>
  <si>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</si>
  <si>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</si>
  <si>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</si>
  <si>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</si>
  <si>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</si>
  <si>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</si>
  <si>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</si>
  <si>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</si>
  <si>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</si>
  <si>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</si>
  <si>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</si>
  <si>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</si>
  <si>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</si>
  <si>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</si>
  <si>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</si>
  <si>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</si>
  <si>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</si>
  <si>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</si>
  <si>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</si>
  <si>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</si>
  <si>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</si>
  <si>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</si>
  <si>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</si>
  <si>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</si>
  <si>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</si>
  <si>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</si>
  <si>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</si>
  <si>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</si>
  <si>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</si>
  <si>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</si>
  <si>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</si>
  <si>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</si>
  <si>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</si>
  <si>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</si>
  <si>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</si>
  <si>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</si>
  <si>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</si>
  <si>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</si>
  <si>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</si>
  <si>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</si>
  <si>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</si>
  <si>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</si>
  <si>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</si>
  <si>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</si>
  <si>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</si>
  <si>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</si>
  <si>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</si>
  <si>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</si>
  <si>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</si>
  <si>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</si>
  <si>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</si>
  <si>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</si>
  <si>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</si>
  <si>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</si>
  <si>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</si>
  <si>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</si>
  <si>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</si>
  <si>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</si>
  <si>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</si>
  <si>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</si>
  <si>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</si>
  <si>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</si>
  <si>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</si>
  <si>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</si>
  <si>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</si>
  <si>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</si>
  <si>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</si>
  <si>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</si>
  <si>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</si>
  <si>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</si>
  <si>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</si>
  <si>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</si>
  <si>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</si>
  <si>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</si>
  <si>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</si>
  <si>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</si>
  <si>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</si>
  <si>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</si>
  <si>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</si>
  <si>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</si>
  <si>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</si>
  <si>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</si>
  <si>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</si>
  <si>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</si>
  <si>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</si>
  <si>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</si>
  <si>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</si>
  <si>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</si>
  <si>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</si>
  <si>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</si>
  <si>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</si>
  <si>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</si>
  <si>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</si>
  <si>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</si>
  <si>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</si>
  <si>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</si>
  <si>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</si>
  <si>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</si>
  <si>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</si>
  <si>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</si>
  <si>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</si>
  <si>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</si>
  <si>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</si>
  <si>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</si>
  <si>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</si>
  <si>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</si>
  <si>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</si>
  <si>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</si>
  <si>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</si>
  <si>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</si>
  <si>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</si>
  <si>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</si>
  <si>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</si>
  <si>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</si>
  <si>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</si>
  <si>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</si>
  <si>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</si>
  <si>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</si>
  <si>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</si>
  <si>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</si>
  <si>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</si>
  <si>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</si>
  <si>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</si>
  <si>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</si>
  <si>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</si>
  <si>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</si>
  <si>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</si>
  <si>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</si>
  <si>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</si>
  <si>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</si>
  <si>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</si>
  <si>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</si>
  <si>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</si>
  <si>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</si>
  <si>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</si>
  <si>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</si>
  <si>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</si>
  <si>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</si>
  <si>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</si>
  <si>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</si>
  <si>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</si>
  <si>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</si>
  <si>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</si>
  <si>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</si>
  <si>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</si>
  <si>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</si>
  <si>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</si>
  <si>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</si>
  <si>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</si>
  <si>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</si>
  <si>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</si>
  <si>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</si>
  <si>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</si>
  <si>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</si>
  <si>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</si>
  <si>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</si>
  <si>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</si>
  <si>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</si>
  <si>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</si>
  <si>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</si>
  <si>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</si>
  <si>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</si>
  <si>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</si>
  <si>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</si>
  <si>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</si>
  <si>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</si>
  <si>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</si>
  <si>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</si>
  <si>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</si>
  <si>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</si>
  <si>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</si>
  <si>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</si>
  <si>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</si>
  <si>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</si>
  <si>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</si>
  <si>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</si>
  <si>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</si>
  <si>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</si>
  <si>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</si>
  <si>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</si>
  <si>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</si>
  <si>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</si>
  <si>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</si>
  <si>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</si>
  <si>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</si>
  <si>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</si>
  <si>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</si>
  <si>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</si>
  <si>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</si>
  <si>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</si>
  <si>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</si>
  <si>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</si>
  <si>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</si>
  <si>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</si>
  <si>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</si>
  <si>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</si>
  <si>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</si>
  <si>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</si>
  <si>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</si>
  <si>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</si>
  <si>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</si>
  <si>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</si>
  <si>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</si>
  <si>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</si>
  <si>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</si>
  <si>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</si>
  <si>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</si>
  <si>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</si>
  <si>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</si>
  <si>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</si>
  <si>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</si>
  <si>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</si>
  <si>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</si>
  <si>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</si>
  <si>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</si>
  <si>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</si>
  <si>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</si>
  <si>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</si>
  <si>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</si>
  <si>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</si>
  <si>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</si>
  <si>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</si>
  <si>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</si>
  <si>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</si>
  <si>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</si>
  <si>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</si>
  <si>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</si>
  <si>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</si>
  <si>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</si>
  <si>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</si>
  <si>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</si>
  <si>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</si>
  <si>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</si>
  <si>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</si>
  <si>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</si>
  <si>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</si>
  <si>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</si>
  <si>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</si>
  <si>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</si>
  <si>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</si>
  <si>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</si>
  <si>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</si>
  <si>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</si>
  <si>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</si>
  <si>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</si>
  <si>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</si>
  <si>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</si>
  <si>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</si>
  <si>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</si>
  <si>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</si>
  <si>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</si>
  <si>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</si>
  <si>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</si>
  <si>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</si>
  <si>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</si>
  <si>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</si>
  <si>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</si>
  <si>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</si>
  <si>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</si>
  <si>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</si>
  <si>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</si>
  <si>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</si>
  <si>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</si>
  <si>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</si>
  <si>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</si>
  <si>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</si>
  <si>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</si>
  <si>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</si>
  <si>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</si>
  <si>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</si>
  <si>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</si>
  <si>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</si>
  <si>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</si>
  <si>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</si>
  <si>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</si>
  <si>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</si>
  <si>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</si>
  <si>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</si>
  <si>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</si>
  <si>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</si>
  <si>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</si>
  <si>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</si>
  <si>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</si>
  <si>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</si>
  <si>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</si>
  <si>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</si>
  <si>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</si>
  <si>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</si>
  <si>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</si>
  <si>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</si>
  <si>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</si>
  <si>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</si>
  <si>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</si>
  <si>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</si>
  <si>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</si>
  <si>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</si>
  <si>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</si>
  <si>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</si>
  <si>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</si>
  <si>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</si>
  <si>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</si>
  <si>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</si>
  <si>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</si>
  <si>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</si>
  <si>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</si>
  <si>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</si>
  <si>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</si>
  <si>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</si>
  <si>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</si>
  <si>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</si>
  <si>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</si>
  <si>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</si>
  <si>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</si>
  <si>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</si>
  <si>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</si>
  <si>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</si>
  <si>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</si>
  <si>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</si>
  <si>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</si>
  <si>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</si>
  <si>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</si>
  <si>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</si>
  <si>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</si>
  <si>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</si>
  <si>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</si>
  <si>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</si>
  <si>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</si>
  <si>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</si>
  <si>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</si>
  <si>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</si>
  <si>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</si>
  <si>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</si>
  <si>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</si>
  <si>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</si>
  <si>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</si>
  <si>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</si>
  <si>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</si>
  <si>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</si>
  <si>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</si>
  <si>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</si>
  <si>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</si>
  <si>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</si>
  <si>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</si>
  <si>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</si>
  <si>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</si>
  <si>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</si>
  <si>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</si>
  <si>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</si>
  <si>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</si>
  <si>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</si>
  <si>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</si>
  <si>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</si>
  <si>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</si>
  <si>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</si>
  <si>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</si>
  <si>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</si>
  <si>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</si>
  <si>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</si>
  <si>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</si>
  <si>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</si>
  <si>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</si>
  <si>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</si>
  <si>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</si>
  <si>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</si>
  <si>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</si>
  <si>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</si>
  <si>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</si>
  <si>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</si>
  <si>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</si>
  <si>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</si>
  <si>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</si>
  <si>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</si>
  <si>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</si>
  <si>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</si>
  <si>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</si>
  <si>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</si>
  <si>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</si>
  <si>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</si>
  <si>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</si>
  <si>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</si>
  <si>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</si>
  <si>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</si>
  <si>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</si>
  <si>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</si>
  <si>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</si>
  <si>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</si>
  <si>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</si>
  <si>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</si>
  <si>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</si>
  <si>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</si>
  <si>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</si>
  <si>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</si>
  <si>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</si>
  <si>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</si>
  <si>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</si>
  <si>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</si>
  <si>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</si>
  <si>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</si>
  <si>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</si>
  <si>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</si>
  <si>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</si>
  <si>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</si>
  <si>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</si>
  <si>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</si>
  <si>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</si>
  <si>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</si>
  <si>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</si>
  <si>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</si>
  <si>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</si>
  <si>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</si>
  <si>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</si>
  <si>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</si>
  <si>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</si>
  <si>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</si>
  <si>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</si>
  <si>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</si>
  <si>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</si>
  <si>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</si>
  <si>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</si>
  <si>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</si>
  <si>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</si>
  <si>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</si>
  <si>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</si>
  <si>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</si>
  <si>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</si>
  <si>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</si>
  <si>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</si>
  <si>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</si>
  <si>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</si>
  <si>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</si>
  <si>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</si>
  <si>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</si>
  <si>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</si>
  <si>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</si>
  <si>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</si>
  <si>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</si>
  <si>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</si>
  <si>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</si>
  <si>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</si>
  <si>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</si>
  <si>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</si>
  <si>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</si>
  <si>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</si>
  <si>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</si>
  <si>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</si>
  <si>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</si>
  <si>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</si>
  <si>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</si>
  <si>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</si>
  <si>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</si>
  <si>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</si>
  <si>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</si>
  <si>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</si>
  <si>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</si>
  <si>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</si>
  <si>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</si>
  <si>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</si>
  <si>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</si>
  <si>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</si>
  <si>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</si>
  <si>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</si>
  <si>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</si>
  <si>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</si>
  <si>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</si>
  <si>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</si>
  <si>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</si>
  <si>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</si>
  <si>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</si>
  <si>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</si>
  <si>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</si>
  <si>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</si>
  <si>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</si>
  <si>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</si>
  <si>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</si>
  <si>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</si>
  <si>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</si>
  <si>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</si>
  <si>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</si>
  <si>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</si>
  <si>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</si>
  <si>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</si>
  <si>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</si>
  <si>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</si>
  <si>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</si>
  <si>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</si>
  <si>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</si>
  <si>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</si>
  <si>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</si>
  <si>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</si>
  <si>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</si>
  <si>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</si>
  <si>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</si>
  <si>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</si>
  <si>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</si>
  <si>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</si>
  <si>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</si>
  <si>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</si>
  <si>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</si>
  <si>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</si>
  <si>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</si>
  <si>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</si>
  <si>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</si>
  <si>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</si>
  <si>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</si>
  <si>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</si>
  <si>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</si>
  <si>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</si>
  <si>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</si>
  <si>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</si>
  <si>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</si>
  <si>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</si>
  <si>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</si>
  <si>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</si>
  <si>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</si>
  <si>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</si>
  <si>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</si>
  <si>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</si>
  <si>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</si>
  <si>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</si>
  <si>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</si>
  <si>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</si>
  <si>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</si>
  <si>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</si>
  <si>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</si>
  <si>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</si>
  <si>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</si>
  <si>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</si>
  <si>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</si>
  <si>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</si>
  <si>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</si>
  <si>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</si>
  <si>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</si>
  <si>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</si>
  <si>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</si>
  <si>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</si>
  <si>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</si>
  <si>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</si>
  <si>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</si>
  <si>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</si>
  <si>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</si>
  <si>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</si>
  <si>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</si>
  <si>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</si>
  <si>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</si>
  <si>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</si>
  <si>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</si>
  <si>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</si>
  <si>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</si>
  <si>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</si>
  <si>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</si>
  <si>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</si>
  <si>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</si>
  <si>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</si>
  <si>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</si>
  <si>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</si>
  <si>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</si>
  <si>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</si>
  <si>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</si>
  <si>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</si>
  <si>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</si>
  <si>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</si>
  <si>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</si>
  <si>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</si>
  <si>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</si>
  <si>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</si>
  <si>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</si>
  <si>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</si>
  <si>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</si>
  <si>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</si>
  <si>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</si>
  <si>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</si>
  <si>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</si>
  <si>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</si>
  <si>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</si>
  <si>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</si>
  <si>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</si>
  <si>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</si>
  <si>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</si>
  <si>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</si>
  <si>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</si>
  <si>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</si>
  <si>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</si>
  <si>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</si>
  <si>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</si>
  <si>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</si>
  <si>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</si>
  <si>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</si>
  <si>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</si>
  <si>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</si>
  <si>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</si>
  <si>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</si>
  <si>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</si>
  <si>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</si>
  <si>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</si>
  <si>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</si>
  <si>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</si>
  <si>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</si>
  <si>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</si>
  <si>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</si>
  <si>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</si>
  <si>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</si>
  <si>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</si>
  <si>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</si>
  <si>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</si>
  <si>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</si>
  <si>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</si>
  <si>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</si>
  <si>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</si>
  <si>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</si>
  <si>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</si>
  <si>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</si>
  <si>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</si>
  <si>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</si>
  <si>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</si>
  <si>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</si>
  <si>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</si>
  <si>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</si>
  <si>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</si>
  <si>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</si>
  <si>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</si>
  <si>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</si>
  <si>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</si>
  <si>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</si>
  <si>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</si>
  <si>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</si>
  <si>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</si>
  <si>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</si>
  <si>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</si>
  <si>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</si>
  <si>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</si>
  <si>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</si>
  <si>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</si>
  <si>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</si>
  <si>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</si>
  <si>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</si>
  <si>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</si>
  <si>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</si>
  <si>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</si>
  <si>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</si>
  <si>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</si>
  <si>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</si>
  <si>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</si>
  <si>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</si>
  <si>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</si>
  <si>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</si>
  <si>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</si>
  <si>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</si>
  <si>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</si>
  <si>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</si>
  <si>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</si>
  <si>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</si>
  <si>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</si>
  <si>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</si>
  <si>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</si>
  <si>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</si>
  <si>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</si>
  <si>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</si>
  <si>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</si>
  <si>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</si>
  <si>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</si>
  <si>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</si>
  <si>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</si>
  <si>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</si>
  <si>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</si>
  <si>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</si>
  <si>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</si>
  <si>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</si>
  <si>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</si>
  <si>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</si>
  <si>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</si>
  <si>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</si>
  <si>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</si>
  <si>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</si>
  <si>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</si>
  <si>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</si>
  <si>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</si>
  <si>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</si>
  <si>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</si>
  <si>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</si>
  <si>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</si>
  <si>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</si>
  <si>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</si>
  <si>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</si>
  <si>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</si>
  <si>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</si>
  <si>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</si>
  <si>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</si>
  <si>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</si>
  <si>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</si>
  <si>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</si>
  <si>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</si>
  <si>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</si>
  <si>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</si>
  <si>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</si>
  <si>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</si>
  <si>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</si>
  <si>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</si>
  <si>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</si>
  <si>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</si>
  <si>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</si>
  <si>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</si>
  <si>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</si>
  <si>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</si>
  <si>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</si>
  <si>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</si>
  <si>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</si>
  <si>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</si>
  <si>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</si>
  <si>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</si>
  <si>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</si>
  <si>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</si>
  <si>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</si>
  <si>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</si>
  <si>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</si>
  <si>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</si>
  <si>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</si>
  <si>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</si>
  <si>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</si>
  <si>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</si>
  <si>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</si>
  <si>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</si>
  <si>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</si>
  <si>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</si>
  <si>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</si>
  <si>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</si>
  <si>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</si>
  <si>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</si>
  <si>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</si>
  <si>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</si>
  <si>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</si>
  <si>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</si>
  <si>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</si>
  <si>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</si>
  <si>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</si>
  <si>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</si>
  <si>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</si>
  <si>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</si>
  <si>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</si>
  <si>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</si>
  <si>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</si>
  <si>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</si>
  <si>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</si>
  <si>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</si>
  <si>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</si>
  <si>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</si>
  <si>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</si>
  <si>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</si>
  <si>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</si>
  <si>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</si>
  <si>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</si>
  <si>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</si>
  <si>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</si>
  <si>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</si>
  <si>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</si>
  <si>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</si>
  <si>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</si>
  <si>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</si>
  <si>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</si>
  <si>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</si>
  <si>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</si>
  <si>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</si>
  <si>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</si>
  <si>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</si>
  <si>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</si>
  <si>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</si>
  <si>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</si>
  <si>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</si>
  <si>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</si>
  <si>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</si>
  <si>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</si>
  <si>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</si>
  <si>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</si>
  <si>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</si>
  <si>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</si>
  <si>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</si>
  <si>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</si>
  <si>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</si>
  <si>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</si>
  <si>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</si>
  <si>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</si>
  <si>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</si>
  <si>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</si>
  <si>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</si>
  <si>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</si>
  <si>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</si>
  <si>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</si>
  <si>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</si>
  <si>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</si>
  <si>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</si>
  <si>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</si>
  <si>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</si>
  <si>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</si>
  <si>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</si>
  <si>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</si>
  <si>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</si>
  <si>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</si>
  <si>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</si>
  <si>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</si>
  <si>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</si>
  <si>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</si>
  <si>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</si>
  <si>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</si>
  <si>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</si>
  <si>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</si>
  <si>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</si>
  <si>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</si>
  <si>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</si>
  <si>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</si>
  <si>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</si>
  <si>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</si>
  <si>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</si>
  <si>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</si>
  <si>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</si>
  <si>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</si>
  <si>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</si>
  <si>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</si>
  <si>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</si>
  <si>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</si>
  <si>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</si>
  <si>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</si>
  <si>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</si>
  <si>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</si>
  <si>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</si>
  <si>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</si>
  <si>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</si>
  <si>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</si>
  <si>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</si>
  <si>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</si>
  <si>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</si>
  <si>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</si>
  <si>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</si>
  <si>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</si>
  <si>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</si>
  <si>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</si>
  <si>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</si>
  <si>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</si>
  <si>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</si>
  <si>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</si>
  <si>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</si>
  <si>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</si>
  <si>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</si>
  <si>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</si>
  <si>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</si>
  <si>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</si>
  <si>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</si>
  <si>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</si>
  <si>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</si>
  <si>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</si>
  <si>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</si>
  <si>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</si>
  <si>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</si>
  <si>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</si>
  <si>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</si>
  <si>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</si>
  <si>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</si>
  <si>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</si>
  <si>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</si>
  <si>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</si>
  <si>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</si>
  <si>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</si>
  <si>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</si>
  <si>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</si>
  <si>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</si>
  <si>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</si>
  <si>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</si>
  <si>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</si>
  <si>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</si>
  <si>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</si>
  <si>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</si>
  <si>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</si>
  <si>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</si>
  <si>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</si>
  <si>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</si>
  <si>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</si>
  <si>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</si>
  <si>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</si>
  <si>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</si>
  <si>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</si>
  <si>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</si>
  <si>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</si>
  <si>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</si>
  <si>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</si>
  <si>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</si>
  <si>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</si>
  <si>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</si>
  <si>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</si>
  <si>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</si>
  <si>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</si>
  <si>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</si>
  <si>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</si>
  <si>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</si>
  <si>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</si>
  <si>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</si>
  <si>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</si>
  <si>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</si>
  <si>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</si>
  <si>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</si>
  <si>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</si>
  <si>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</si>
  <si>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</si>
  <si>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</si>
  <si>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</si>
  <si>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</si>
  <si>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</si>
  <si>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</si>
  <si>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</si>
  <si>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</si>
  <si>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</si>
  <si>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</si>
  <si>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</si>
  <si>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</si>
  <si>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</si>
  <si>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</si>
  <si>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</si>
  <si>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</si>
  <si>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</si>
  <si>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</si>
  <si>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</si>
  <si>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</si>
  <si>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</si>
  <si>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</si>
  <si>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</si>
  <si>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</si>
  <si>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</si>
  <si>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</si>
  <si>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</si>
  <si>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</si>
  <si>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</si>
  <si>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</si>
  <si>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</si>
  <si>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</si>
  <si>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</si>
  <si>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</si>
  <si>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</si>
  <si>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</si>
  <si>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</si>
  <si>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</si>
  <si>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</si>
  <si>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</si>
  <si>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</si>
  <si>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</si>
  <si>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</si>
  <si>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</si>
  <si>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</si>
  <si>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</si>
  <si>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</si>
  <si>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</si>
  <si>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</si>
  <si>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</si>
  <si>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</si>
  <si>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</si>
  <si>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</si>
  <si>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</si>
  <si>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</si>
  <si>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</si>
  <si>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</si>
  <si>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</si>
  <si>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</si>
  <si>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</si>
  <si>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</si>
  <si>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</si>
  <si>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</si>
  <si>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</si>
  <si>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</si>
  <si>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</si>
  <si>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</si>
  <si>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</si>
  <si>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</si>
  <si>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</si>
  <si>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</si>
  <si>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</si>
  <si>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</si>
  <si>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</si>
  <si>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</si>
  <si>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</si>
  <si>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</si>
  <si>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</si>
  <si>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</si>
  <si>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</si>
  <si>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</si>
  <si>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</si>
  <si>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</si>
  <si>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</si>
  <si>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</si>
  <si>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</si>
  <si>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</si>
  <si>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</si>
  <si>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</si>
  <si>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</si>
  <si>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</si>
  <si>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</si>
  <si>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</si>
  <si>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</si>
  <si>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</si>
  <si>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</si>
  <si>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</si>
  <si>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</si>
  <si>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</si>
  <si>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</si>
  <si>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</si>
  <si>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</si>
  <si>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</si>
  <si>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</si>
  <si>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</si>
  <si>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</si>
  <si>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</si>
  <si>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</si>
  <si>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</si>
  <si>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</si>
  <si>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</si>
  <si>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</si>
  <si>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</si>
  <si>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</si>
  <si>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</si>
  <si>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</si>
  <si>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</si>
  <si>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</si>
  <si>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</si>
  <si>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</si>
  <si>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</si>
  <si>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</si>
  <si>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</si>
  <si>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</si>
  <si>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</si>
  <si>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</si>
  <si>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</si>
  <si>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</si>
  <si>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</si>
  <si>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</si>
  <si>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</si>
  <si>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</si>
  <si>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</si>
  <si>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</si>
  <si>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</si>
  <si>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</si>
  <si>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</si>
  <si>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</si>
  <si>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</si>
  <si>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</si>
  <si>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</si>
  <si>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</si>
  <si>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</si>
  <si>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</si>
  <si>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</si>
  <si>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</si>
  <si>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</si>
  <si>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</si>
  <si>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</si>
  <si>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</si>
  <si>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</si>
  <si>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</si>
  <si>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</si>
  <si>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</si>
  <si>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</si>
  <si>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</si>
  <si>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</si>
  <si>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</si>
  <si>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</si>
  <si>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</si>
  <si>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</si>
  <si>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</si>
  <si>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</si>
  <si>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</si>
  <si>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</si>
  <si>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</si>
  <si>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</si>
  <si>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</si>
  <si>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</si>
  <si>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</si>
  <si>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</si>
  <si>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</si>
  <si>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</si>
  <si>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</si>
  <si>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</si>
  <si>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</si>
  <si>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</si>
  <si>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</si>
  <si>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</si>
  <si>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</si>
  <si>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</si>
  <si>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</si>
  <si>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</si>
  <si>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</si>
  <si>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</si>
  <si>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</si>
  <si>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</si>
  <si>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</si>
  <si>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</si>
  <si>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</si>
  <si>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</si>
  <si>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</si>
  <si>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</si>
  <si>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</si>
  <si>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</si>
  <si>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</si>
  <si>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</si>
  <si>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</si>
  <si>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</si>
  <si>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</si>
  <si>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</si>
  <si>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</si>
  <si>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</si>
  <si>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</si>
  <si>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</si>
  <si>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</si>
  <si>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</si>
  <si>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</si>
  <si>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</si>
  <si>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</si>
  <si>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</si>
  <si>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</si>
  <si>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</si>
  <si>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</si>
  <si>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</si>
  <si>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</si>
  <si>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</si>
  <si>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</si>
  <si>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</si>
  <si>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</si>
  <si>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</si>
  <si>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</si>
  <si>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</si>
  <si>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</si>
  <si>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</si>
  <si>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</si>
  <si>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</si>
  <si>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</si>
  <si>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</si>
  <si>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</si>
  <si>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</si>
  <si>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</si>
  <si>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</si>
  <si>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</si>
  <si>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</si>
  <si>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</si>
  <si>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</si>
  <si>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</si>
  <si>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</si>
  <si>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</si>
  <si>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</si>
  <si>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</si>
  <si>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</si>
  <si>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</si>
  <si>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</si>
  <si>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</si>
  <si>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</si>
  <si>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</si>
  <si>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</si>
  <si>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</si>
  <si>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</si>
  <si>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</si>
  <si>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</si>
  <si>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</si>
  <si>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</si>
  <si>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</si>
  <si>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</si>
  <si>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</si>
  <si>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</si>
  <si>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</si>
  <si>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</si>
  <si>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</si>
  <si>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</si>
  <si>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</si>
  <si>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</si>
  <si>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</si>
  <si>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</si>
  <si>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</si>
  <si>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</si>
  <si>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</si>
  <si>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</si>
  <si>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</si>
  <si>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</si>
  <si>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</si>
  <si>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</si>
  <si>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</si>
  <si>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</si>
  <si>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</si>
  <si>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</si>
  <si>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</si>
  <si>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</si>
  <si>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</si>
  <si>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</si>
  <si>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</si>
  <si>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</si>
  <si>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</si>
  <si>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</si>
  <si>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</si>
  <si>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</si>
  <si>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</si>
  <si>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</si>
  <si>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</si>
  <si>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</si>
  <si>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</si>
  <si>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</si>
  <si>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</si>
  <si>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</si>
  <si>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</si>
  <si>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</si>
  <si>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</si>
  <si>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</si>
  <si>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</si>
  <si>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</si>
  <si>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</si>
  <si>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</si>
  <si>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</si>
  <si>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</si>
  <si>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</si>
  <si>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</si>
  <si>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</si>
  <si>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</si>
  <si>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</si>
  <si>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</si>
  <si>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</si>
  <si>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</si>
  <si>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</si>
  <si>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</si>
  <si>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</si>
  <si>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</si>
  <si>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</si>
  <si>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</si>
  <si>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</si>
  <si>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</si>
  <si>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</si>
  <si>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</si>
  <si>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</si>
  <si>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</si>
  <si>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</si>
  <si>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</si>
  <si>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</si>
  <si>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</si>
  <si>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</si>
  <si>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</si>
  <si>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</si>
  <si>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</si>
  <si>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</si>
  <si>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</si>
  <si>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</si>
  <si>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</si>
  <si>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</si>
  <si>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</si>
  <si>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</si>
  <si>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</si>
  <si>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</si>
  <si>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</si>
  <si>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</si>
  <si>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</si>
  <si>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</si>
  <si>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</si>
  <si>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</si>
  <si>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</si>
  <si>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</si>
  <si>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</si>
  <si>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</si>
  <si>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</si>
  <si>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</si>
  <si>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</si>
  <si>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</si>
  <si>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</si>
  <si>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</si>
  <si>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</si>
  <si>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</si>
  <si>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</si>
  <si>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</si>
  <si>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</si>
  <si>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</si>
  <si>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</si>
  <si>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</si>
  <si>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</si>
  <si>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</si>
  <si>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</si>
  <si>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</si>
  <si>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</si>
  <si>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</si>
  <si>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</si>
  <si>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</si>
  <si>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</si>
  <si>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</si>
  <si>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</si>
  <si>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</si>
  <si>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</si>
  <si>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</si>
  <si>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</si>
  <si>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</si>
  <si>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</si>
  <si>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</si>
  <si>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</si>
  <si>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</si>
  <si>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</si>
  <si>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</si>
  <si>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</si>
  <si>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</si>
  <si>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</si>
  <si>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</si>
  <si>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</si>
  <si>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</si>
  <si>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</si>
  <si>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</si>
  <si>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</si>
  <si>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</si>
  <si>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</si>
  <si>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</si>
  <si>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</si>
  <si>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</si>
  <si>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</si>
  <si>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</si>
  <si>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</si>
  <si>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</si>
  <si>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</si>
  <si>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</si>
  <si>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</si>
  <si>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</si>
  <si>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</si>
  <si>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</si>
  <si>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</si>
  <si>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</si>
  <si>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</si>
  <si>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</si>
  <si>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</si>
  <si>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</si>
  <si>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</si>
  <si>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</si>
  <si>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</si>
  <si>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</si>
  <si>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</si>
  <si>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</si>
  <si>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</si>
  <si>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</si>
  <si>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</si>
  <si>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</si>
  <si>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</si>
  <si>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</si>
  <si>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</si>
  <si>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</si>
  <si>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</si>
  <si>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</si>
  <si>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</si>
  <si>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</si>
  <si>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</si>
  <si>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</si>
  <si>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</si>
  <si>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</si>
  <si>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</si>
  <si>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</si>
  <si>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</si>
  <si>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</si>
  <si>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</si>
  <si>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</si>
  <si>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</si>
  <si>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</si>
  <si>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</si>
  <si>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</si>
  <si>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</si>
  <si>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</si>
  <si>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</si>
  <si>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</si>
  <si>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</si>
  <si>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</si>
  <si>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</si>
  <si>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</si>
  <si>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</si>
  <si>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</si>
  <si>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</si>
  <si>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</si>
  <si>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</si>
  <si>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</si>
  <si>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</si>
  <si>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</si>
  <si>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</si>
  <si>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</si>
  <si>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</si>
  <si>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</si>
  <si>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</si>
  <si>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</si>
  <si>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</si>
  <si>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</si>
  <si>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</si>
  <si>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</si>
  <si>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</si>
  <si>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</si>
  <si>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</si>
  <si>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</si>
  <si>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</si>
  <si>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</si>
  <si>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</si>
  <si>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</si>
  <si>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</si>
  <si>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</si>
  <si>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</si>
  <si>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</si>
  <si>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</si>
  <si>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</si>
  <si>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</si>
  <si>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</si>
  <si>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</si>
  <si>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</si>
  <si>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</si>
  <si>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</si>
  <si>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</si>
  <si>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</si>
  <si>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</si>
  <si>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</si>
  <si>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</si>
  <si>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</si>
  <si>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</si>
  <si>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</si>
  <si>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</si>
  <si>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</si>
  <si>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</si>
  <si>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</si>
  <si>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</si>
  <si>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</si>
  <si>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</si>
  <si>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</si>
  <si>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</si>
  <si>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</si>
  <si>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</si>
  <si>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</si>
  <si>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</si>
  <si>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</si>
  <si>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</si>
  <si>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</si>
  <si>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</si>
  <si>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</si>
  <si>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</si>
  <si>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</si>
  <si>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</si>
  <si>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</si>
  <si>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</si>
  <si>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</si>
  <si>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</si>
  <si>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</si>
  <si>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</si>
  <si>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</si>
  <si>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</si>
  <si>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</si>
  <si>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</si>
  <si>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</si>
  <si>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</si>
  <si>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</si>
  <si>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</si>
  <si>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</si>
  <si>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</si>
  <si>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</si>
  <si>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</si>
  <si>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</si>
  <si>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</si>
  <si>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</si>
  <si>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</si>
  <si>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</si>
  <si>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</si>
  <si>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</si>
  <si>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</si>
  <si>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</si>
  <si>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</si>
  <si>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</si>
  <si>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</si>
  <si>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</si>
  <si>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</si>
  <si>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</si>
  <si>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</si>
  <si>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</si>
  <si>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</si>
  <si>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</si>
  <si>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</si>
  <si>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</si>
  <si>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</si>
  <si>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</si>
  <si>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</si>
  <si>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</si>
  <si>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</si>
  <si>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</si>
  <si>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</si>
  <si>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</si>
  <si>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</si>
  <si>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</si>
  <si>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</si>
  <si>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</si>
  <si>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</si>
  <si>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</si>
  <si>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</si>
  <si>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</si>
  <si>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</si>
  <si>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</si>
  <si>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</si>
  <si>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</si>
  <si>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</si>
  <si>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</si>
  <si>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</si>
  <si>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</si>
  <si>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</si>
  <si>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</si>
  <si>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</si>
  <si>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</si>
  <si>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</si>
  <si>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</si>
  <si>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</si>
  <si>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</si>
  <si>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</si>
  <si>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</si>
  <si>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</si>
  <si>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</si>
  <si>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</si>
  <si>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</si>
  <si>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</si>
  <si>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</si>
  <si>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</si>
  <si>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</si>
  <si>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</si>
  <si>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</si>
  <si>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</si>
  <si>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</si>
  <si>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</si>
  <si>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</si>
  <si>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</si>
  <si>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</si>
  <si>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</si>
  <si>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</si>
  <si>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</si>
  <si>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</si>
  <si>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</si>
  <si>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</si>
  <si>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</si>
  <si>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</si>
  <si>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</si>
  <si>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</si>
  <si>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</si>
  <si>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</si>
  <si>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</si>
  <si>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</si>
  <si>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</si>
  <si>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</si>
  <si>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</si>
  <si>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</si>
  <si>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</si>
  <si>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</si>
  <si>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</si>
  <si>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</si>
  <si>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</si>
  <si>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</si>
  <si>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</si>
  <si>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</si>
  <si>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</si>
  <si>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</si>
  <si>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</si>
  <si>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</si>
  <si>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</si>
  <si>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</si>
  <si>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</si>
  <si>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</si>
  <si>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</si>
  <si>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</si>
  <si>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</si>
  <si>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</si>
  <si>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</si>
  <si>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</si>
  <si>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</si>
  <si>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</si>
  <si>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</si>
  <si>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</si>
  <si>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</si>
  <si>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</si>
  <si>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</si>
  <si>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</si>
  <si>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</si>
  <si>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</si>
  <si>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</si>
  <si>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</si>
  <si>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</si>
  <si>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</si>
  <si>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</si>
  <si>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</si>
  <si>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</si>
  <si>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</si>
  <si>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</si>
  <si>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</si>
  <si>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</si>
  <si>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</si>
  <si>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</si>
  <si>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</si>
  <si>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</si>
  <si>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</si>
  <si>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</si>
  <si>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</si>
  <si>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</si>
  <si>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</si>
  <si>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</si>
  <si>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</si>
  <si>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</si>
  <si>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</si>
  <si>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</si>
  <si>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</si>
  <si>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</si>
  <si>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</si>
  <si>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</si>
  <si>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</si>
  <si>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</si>
  <si>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</si>
  <si>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</si>
  <si>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</si>
  <si>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</si>
  <si>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</si>
  <si>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</si>
  <si>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</si>
  <si>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</si>
  <si>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</si>
  <si>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</si>
  <si>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</si>
  <si>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</si>
  <si>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</si>
  <si>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</si>
  <si>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</si>
  <si>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</si>
  <si>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</si>
  <si>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</si>
  <si>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</si>
  <si>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</si>
  <si>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</si>
  <si>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</si>
  <si>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</si>
  <si>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</si>
  <si>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</si>
  <si>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</si>
  <si>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</si>
  <si>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</si>
  <si>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</si>
  <si>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</si>
  <si>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</si>
  <si>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</si>
  <si>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</si>
  <si>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</si>
  <si>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</si>
  <si>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</si>
  <si>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</si>
  <si>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</si>
  <si>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</si>
  <si>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</si>
  <si>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</si>
  <si>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</si>
  <si>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</si>
  <si>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</si>
  <si>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</si>
  <si>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</si>
  <si>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</si>
  <si>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</si>
  <si>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</si>
  <si>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</si>
  <si>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</si>
  <si>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</si>
  <si>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</si>
  <si>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</si>
  <si>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</si>
  <si>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</si>
  <si>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</si>
  <si>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</si>
  <si>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</si>
  <si>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</si>
  <si>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</si>
  <si>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</si>
  <si>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</si>
  <si>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</si>
  <si>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</si>
  <si>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</si>
  <si>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</si>
  <si>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</si>
  <si>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</si>
  <si>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</si>
  <si>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</si>
  <si>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</si>
  <si>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</si>
  <si>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</si>
  <si>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</si>
  <si>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</si>
  <si>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</si>
  <si>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</si>
  <si>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</si>
  <si>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</si>
  <si>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</si>
  <si>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</si>
  <si>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</si>
  <si>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</si>
  <si>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</si>
  <si>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</si>
  <si>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</si>
  <si>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</si>
  <si>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</si>
  <si>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</si>
  <si>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</si>
  <si>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</si>
  <si>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</si>
  <si>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</si>
  <si>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</si>
  <si>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</si>
  <si>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</si>
  <si>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</si>
  <si>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</si>
  <si>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</si>
  <si>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</si>
  <si>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</si>
  <si>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</si>
  <si>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</si>
  <si>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</si>
  <si>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</si>
  <si>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</si>
  <si>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</si>
  <si>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</si>
  <si>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</si>
  <si>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</si>
  <si>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</si>
  <si>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</si>
  <si>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</si>
  <si>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</si>
  <si>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</si>
  <si>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</si>
  <si>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</si>
  <si>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</si>
  <si>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</si>
  <si>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</si>
  <si>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</si>
  <si>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</si>
  <si>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</si>
  <si>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</si>
  <si>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</si>
  <si>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</si>
  <si>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</si>
  <si>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</si>
  <si>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</si>
  <si>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</si>
  <si>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</si>
  <si>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</si>
  <si>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</si>
  <si>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</si>
  <si>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</si>
  <si>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</si>
  <si>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</si>
  <si>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</si>
  <si>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</si>
  <si>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</si>
  <si>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</si>
  <si>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</si>
  <si>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</si>
  <si>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</si>
  <si>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</si>
  <si>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</si>
  <si>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</si>
  <si>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</si>
  <si>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</si>
  <si>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</si>
  <si>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</si>
  <si>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</si>
  <si>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</si>
  <si>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</si>
  <si>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</si>
  <si>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</si>
  <si>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</si>
  <si>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</si>
  <si>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</si>
  <si>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</si>
  <si>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</si>
  <si>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</si>
  <si>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</si>
  <si>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</si>
  <si>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</si>
  <si>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</si>
  <si>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</si>
  <si>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</si>
  <si>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</si>
  <si>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</si>
  <si>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</si>
  <si>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</si>
  <si>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</si>
  <si>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</si>
  <si>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</si>
  <si>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</si>
  <si>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</si>
  <si>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</si>
  <si>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</si>
  <si>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</si>
  <si>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</si>
  <si>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</si>
  <si>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</si>
  <si>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</si>
  <si>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</si>
  <si>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</si>
  <si>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</si>
  <si>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</si>
  <si>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</si>
  <si>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</si>
  <si>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</si>
  <si>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</si>
  <si>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</si>
  <si>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</si>
  <si>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</si>
  <si>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</si>
  <si>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</si>
  <si>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</si>
  <si>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</si>
  <si>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</si>
  <si>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</si>
  <si>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</si>
  <si>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</si>
  <si>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</si>
  <si>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</si>
  <si>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</si>
  <si>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</si>
  <si>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</si>
  <si>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</si>
  <si>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</si>
  <si>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</si>
  <si>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</si>
  <si>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</si>
  <si>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</si>
  <si>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</si>
  <si>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</si>
  <si>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</si>
  <si>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</si>
  <si>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</si>
  <si>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</si>
  <si>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</si>
  <si>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</si>
  <si>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</si>
  <si>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</si>
  <si>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</si>
  <si>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</si>
  <si>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</si>
  <si>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</si>
  <si>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</si>
  <si>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</si>
  <si>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</si>
  <si>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</si>
  <si>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</si>
  <si>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</si>
  <si>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</si>
  <si>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</si>
  <si>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</si>
  <si>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</si>
  <si>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</si>
  <si>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</si>
  <si>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</si>
  <si>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</si>
  <si>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</si>
  <si>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</si>
  <si>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</si>
  <si>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</si>
  <si>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</si>
  <si>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</si>
  <si>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</si>
  <si>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</si>
  <si>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</si>
  <si>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</si>
  <si>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</si>
  <si>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</si>
  <si>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</si>
  <si>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</si>
  <si>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</si>
  <si>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</si>
  <si>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</si>
  <si>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</si>
  <si>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</si>
  <si>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</si>
  <si>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</si>
  <si>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</si>
  <si>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</si>
  <si>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</si>
  <si>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</si>
  <si>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</si>
  <si>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</si>
  <si>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</si>
  <si>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</si>
  <si>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</si>
  <si>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</si>
  <si>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</si>
  <si>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</si>
  <si>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</si>
  <si>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</si>
  <si>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</si>
  <si>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</si>
  <si>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</si>
  <si>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</si>
  <si>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</si>
  <si>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</si>
  <si>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</si>
  <si>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</si>
  <si>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</si>
  <si>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</si>
  <si>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</si>
  <si>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</si>
  <si>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</si>
  <si>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</si>
  <si>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</si>
  <si>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</si>
  <si>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</si>
  <si>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</si>
  <si>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</si>
  <si>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</si>
  <si>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</si>
  <si>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</si>
  <si>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</si>
  <si>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</si>
  <si>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</si>
  <si>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</si>
  <si>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</si>
  <si>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</si>
  <si>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</si>
  <si>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</si>
  <si>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</si>
  <si>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</si>
  <si>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</si>
  <si>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</si>
  <si>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</si>
  <si>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</si>
  <si>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</si>
  <si>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</si>
  <si>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</si>
  <si>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</si>
  <si>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</si>
  <si>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</si>
  <si>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</si>
  <si>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</si>
  <si>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</si>
  <si>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</si>
  <si>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</si>
  <si>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</si>
  <si>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</si>
  <si>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</si>
  <si>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</si>
  <si>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</si>
  <si>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</si>
  <si>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</si>
  <si>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</si>
  <si>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</si>
  <si>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</si>
  <si>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</si>
  <si>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</si>
  <si>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</si>
  <si>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</si>
  <si>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</si>
  <si>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</si>
  <si>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</si>
  <si>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</si>
  <si>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</si>
  <si>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</si>
  <si>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</si>
  <si>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</si>
  <si>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</si>
  <si>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</si>
  <si>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</si>
  <si>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</si>
  <si>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</si>
  <si>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</si>
  <si>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</si>
  <si>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</si>
  <si>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</si>
  <si>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</si>
  <si>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</si>
  <si>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</si>
  <si>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</si>
  <si>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</si>
  <si>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</si>
  <si>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</si>
  <si>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</si>
  <si>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</si>
  <si>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</si>
  <si>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</si>
  <si>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</si>
  <si>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</si>
  <si>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</si>
  <si>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</si>
  <si>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</si>
  <si>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</si>
  <si>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</si>
  <si>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</si>
  <si>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</si>
  <si>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</si>
  <si>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</si>
  <si>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</si>
  <si>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</si>
  <si>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</si>
  <si>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</si>
  <si>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</si>
  <si>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</si>
  <si>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</si>
  <si>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</si>
  <si>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</si>
  <si>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</si>
  <si>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</si>
  <si>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</si>
  <si>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</si>
  <si>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</si>
  <si>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</si>
  <si>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</si>
  <si>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</si>
  <si>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</si>
  <si>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</si>
  <si>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</si>
  <si>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</si>
  <si>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</si>
  <si>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</si>
  <si>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</si>
  <si>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</si>
  <si>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</si>
  <si>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</si>
  <si>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</si>
  <si>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</si>
  <si>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</si>
  <si>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</si>
  <si>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</si>
  <si>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</si>
  <si>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</si>
  <si>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</si>
  <si>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</si>
  <si>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</si>
  <si>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</si>
  <si>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</si>
  <si>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</si>
  <si>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</si>
  <si>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</si>
  <si>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</si>
  <si>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</si>
  <si>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</si>
  <si>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</si>
  <si>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</si>
  <si>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</si>
  <si>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</si>
  <si>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</si>
  <si>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</si>
  <si>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</si>
  <si>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</si>
  <si>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</si>
  <si>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</si>
  <si>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</si>
  <si>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</si>
  <si>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</si>
  <si>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</si>
  <si>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</si>
  <si>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</si>
  <si>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</si>
  <si>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</si>
  <si>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</si>
  <si>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</si>
  <si>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</si>
  <si>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</si>
  <si>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</si>
  <si>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</si>
  <si>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</si>
  <si>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</si>
  <si>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</si>
  <si>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</si>
  <si>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</si>
  <si>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</si>
  <si>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</si>
  <si>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</si>
  <si>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</si>
  <si>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</si>
  <si>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</si>
  <si>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</si>
  <si>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</si>
  <si>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</si>
  <si>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</si>
  <si>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</si>
  <si>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</si>
  <si>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</si>
  <si>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</si>
  <si>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</si>
  <si>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</si>
  <si>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</si>
  <si>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</si>
  <si>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</si>
  <si>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</si>
  <si>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</si>
  <si>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</si>
  <si>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</si>
  <si>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</si>
  <si>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</si>
  <si>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</si>
  <si>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</si>
  <si>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</si>
  <si>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</si>
  <si>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</si>
  <si>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</si>
  <si>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</si>
  <si>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</si>
  <si>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</si>
  <si>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</si>
  <si>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</si>
  <si>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</si>
  <si>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</si>
  <si>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</si>
  <si>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</si>
  <si>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</si>
  <si>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</si>
  <si>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</si>
  <si>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</si>
  <si>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</si>
  <si>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</si>
  <si>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</si>
  <si>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</si>
  <si>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</si>
  <si>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</si>
  <si>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</si>
  <si>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</si>
  <si>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</si>
  <si>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</si>
  <si>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</si>
  <si>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</si>
  <si>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</si>
  <si>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</si>
  <si>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</si>
  <si>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</si>
  <si>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</si>
  <si>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</si>
  <si>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</si>
  <si>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</si>
  <si>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</si>
  <si>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</si>
  <si>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</si>
  <si>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</si>
  <si>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</si>
  <si>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</si>
  <si>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</si>
  <si>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</si>
  <si>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</si>
  <si>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</si>
  <si>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</si>
  <si>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</si>
  <si>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</si>
  <si>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</si>
  <si>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</si>
  <si>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</si>
  <si>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</si>
  <si>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</si>
  <si>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</si>
  <si>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</si>
  <si>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</si>
  <si>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</si>
  <si>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</si>
  <si>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</si>
  <si>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</si>
  <si>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</si>
  <si>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</si>
  <si>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</si>
  <si>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</si>
  <si>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</si>
  <si>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</si>
  <si>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</si>
  <si>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</si>
  <si>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</si>
  <si>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</si>
  <si>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</si>
  <si>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</si>
  <si>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</si>
  <si>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</si>
  <si>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</si>
  <si>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</si>
  <si>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</si>
  <si>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</si>
  <si>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</si>
  <si>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</si>
  <si>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</si>
  <si>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</si>
  <si>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</si>
  <si>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</si>
  <si>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</si>
  <si>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</si>
  <si>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</si>
  <si>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</si>
  <si>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</si>
  <si>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</si>
  <si>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</si>
  <si>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</si>
  <si>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</si>
  <si>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</si>
  <si>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</si>
  <si>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</si>
  <si>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</si>
  <si>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</si>
  <si>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</si>
  <si>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</si>
  <si>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</si>
  <si>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</si>
  <si>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</si>
  <si>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</si>
  <si>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</si>
  <si>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</si>
  <si>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</si>
  <si>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</si>
  <si>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</si>
  <si>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</si>
  <si>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</si>
  <si>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</si>
  <si>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</si>
  <si>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</si>
  <si>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</si>
  <si>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</si>
  <si>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</si>
  <si>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</si>
  <si>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</si>
  <si>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</si>
  <si>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</si>
  <si>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</si>
  <si>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</si>
  <si>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</si>
  <si>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</si>
  <si>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</si>
  <si>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</si>
  <si>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</si>
  <si>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</si>
  <si>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</si>
  <si>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</si>
  <si>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</si>
  <si>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</si>
  <si>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</si>
  <si>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</si>
  <si>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</si>
  <si>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</si>
  <si>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</si>
  <si>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</si>
  <si>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</si>
  <si>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</si>
  <si>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</si>
  <si>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</si>
  <si>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</si>
  <si>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</si>
  <si>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</si>
  <si>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</si>
  <si>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</si>
  <si>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</si>
  <si>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</si>
  <si>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</si>
  <si>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</si>
  <si>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</si>
  <si>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</si>
  <si>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</si>
  <si>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</si>
  <si>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</si>
  <si>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</si>
  <si>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</si>
  <si>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</si>
  <si>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</si>
  <si>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</si>
  <si>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</si>
  <si>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</si>
  <si>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</si>
  <si>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</si>
  <si>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</si>
  <si>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</si>
  <si>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</si>
  <si>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</si>
  <si>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</si>
  <si>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</si>
  <si>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</si>
  <si>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</si>
  <si>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</si>
  <si>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</si>
  <si>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</si>
  <si>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</si>
  <si>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</si>
  <si>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</si>
  <si>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</si>
  <si>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</si>
  <si>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</si>
  <si>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</si>
  <si>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</si>
  <si>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</si>
  <si>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</si>
  <si>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</si>
  <si>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</si>
  <si>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</si>
  <si>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</si>
  <si>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</si>
  <si>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</si>
  <si>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</si>
  <si>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</si>
  <si>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</si>
  <si>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</si>
  <si>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</si>
  <si>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</si>
  <si>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</si>
  <si>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</si>
  <si>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</si>
  <si>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</si>
  <si>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</si>
  <si>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</si>
  <si>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</si>
  <si>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</si>
  <si>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</si>
  <si>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</si>
  <si>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</si>
  <si>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</si>
  <si>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</si>
  <si>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</si>
  <si>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</si>
  <si>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</si>
  <si>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</si>
  <si>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</si>
  <si>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</si>
  <si>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</si>
  <si>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</si>
  <si>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</si>
  <si>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</si>
  <si>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</si>
  <si>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</si>
  <si>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</si>
  <si>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</si>
  <si>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</si>
  <si>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</si>
  <si>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</si>
  <si>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</si>
  <si>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</si>
  <si>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</si>
  <si>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</si>
  <si>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</si>
  <si>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</si>
  <si>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</si>
  <si>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</si>
  <si>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</si>
  <si>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</si>
  <si>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</si>
  <si>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</si>
  <si>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</si>
  <si>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</si>
  <si>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</si>
  <si>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</si>
  <si>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</si>
  <si>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</si>
  <si>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</si>
  <si>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</si>
  <si>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</si>
  <si>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</si>
  <si>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</si>
  <si>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</si>
  <si>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</si>
  <si>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</si>
  <si>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</si>
  <si>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</si>
  <si>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</si>
  <si>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</si>
  <si>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</si>
  <si>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</si>
  <si>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</si>
  <si>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</si>
  <si>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</si>
  <si>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</si>
  <si>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</si>
  <si>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</si>
  <si>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</si>
  <si>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</si>
  <si>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</si>
  <si>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</si>
  <si>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</si>
  <si>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</si>
  <si>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</si>
  <si>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</si>
  <si>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</si>
  <si>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</si>
  <si>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</si>
  <si>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</si>
  <si>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</si>
  <si>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</si>
  <si>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</si>
  <si>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</si>
  <si>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</si>
  <si>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</si>
  <si>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</si>
  <si>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</si>
  <si>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</si>
  <si>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</si>
  <si>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</si>
  <si>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</si>
  <si>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</si>
  <si>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</si>
  <si>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</si>
  <si>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</si>
  <si>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</si>
  <si>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</si>
  <si>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</si>
  <si>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</si>
  <si>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</si>
  <si>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</si>
  <si>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</si>
  <si>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</si>
  <si>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</si>
  <si>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</si>
  <si>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</si>
  <si>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</si>
  <si>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</si>
  <si>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</si>
  <si>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</si>
  <si>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</si>
  <si>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</si>
  <si>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</si>
  <si>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</si>
  <si>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</si>
  <si>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</si>
  <si>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</si>
  <si>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</si>
  <si>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</si>
  <si>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</si>
  <si>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</si>
  <si>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</si>
  <si>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</si>
  <si>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</si>
  <si>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</si>
  <si>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</si>
  <si>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</si>
  <si>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</si>
  <si>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</si>
  <si>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</si>
  <si>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</si>
  <si>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</si>
  <si>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</si>
  <si>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</si>
  <si>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</si>
  <si>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</si>
  <si>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</si>
  <si>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</si>
  <si>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</si>
  <si>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</si>
  <si>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</si>
  <si>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</si>
  <si>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</si>
  <si>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</si>
  <si>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</si>
  <si>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</si>
  <si>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</si>
  <si>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</si>
  <si>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</si>
  <si>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</si>
  <si>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</si>
  <si>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</si>
  <si>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</si>
  <si>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</si>
  <si>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</si>
  <si>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</si>
  <si>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</si>
  <si>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</si>
  <si>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</si>
  <si>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</si>
  <si>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</si>
  <si>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</si>
  <si>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</si>
  <si>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</si>
  <si>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</si>
  <si>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</si>
  <si>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</si>
  <si>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</si>
  <si>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</si>
  <si>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</si>
  <si>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</si>
  <si>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</si>
  <si>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</si>
  <si>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</si>
  <si>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</si>
  <si>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</si>
  <si>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</si>
  <si>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</si>
  <si>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</si>
  <si>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</si>
  <si>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</si>
  <si>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</si>
  <si>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</si>
  <si>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</si>
  <si>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</si>
  <si>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</si>
  <si>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</si>
  <si>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</si>
  <si>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</si>
  <si>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</si>
  <si>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</si>
  <si>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</si>
  <si>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</si>
  <si>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</si>
  <si>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</si>
  <si>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</si>
  <si>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</si>
  <si>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</si>
  <si>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</si>
  <si>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</si>
  <si>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</si>
  <si>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</si>
  <si>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</si>
  <si>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</si>
  <si>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</si>
  <si>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</si>
  <si>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</si>
  <si>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</si>
  <si>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</si>
  <si>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</si>
  <si>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</si>
  <si>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</si>
  <si>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</si>
  <si>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</si>
  <si>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</si>
  <si>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</si>
  <si>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</si>
  <si>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</si>
  <si>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</si>
  <si>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</si>
  <si>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</si>
  <si>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</si>
  <si>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</si>
  <si>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</si>
  <si>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</si>
  <si>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</si>
  <si>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</si>
  <si>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</si>
  <si>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</si>
  <si>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</si>
  <si>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</si>
  <si>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</si>
  <si>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</si>
  <si>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</si>
  <si>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</si>
  <si>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</si>
  <si>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</si>
  <si>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</si>
  <si>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</si>
  <si>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</si>
  <si>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</si>
  <si>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</si>
  <si>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</si>
  <si>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</si>
  <si>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</si>
  <si>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</si>
  <si>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</si>
  <si>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</si>
  <si>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</si>
  <si>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</si>
  <si>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</si>
  <si>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</si>
  <si>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</si>
  <si>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</si>
  <si>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</si>
  <si>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</si>
  <si>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</si>
  <si>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</si>
  <si>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</si>
  <si>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</si>
  <si>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</si>
  <si>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</si>
  <si>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</si>
  <si>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</si>
  <si>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</si>
  <si>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</si>
  <si>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</si>
  <si>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</si>
  <si>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</si>
  <si>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</si>
  <si>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</si>
  <si>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</si>
  <si>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</si>
  <si>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</si>
  <si>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</si>
  <si>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</si>
  <si>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</si>
  <si>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</si>
  <si>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</si>
  <si>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</si>
  <si>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</si>
  <si>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</si>
  <si>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</si>
  <si>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</si>
  <si>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</si>
  <si>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</si>
  <si>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</si>
  <si>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</si>
  <si>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</si>
  <si>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</si>
  <si>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</si>
  <si>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</si>
  <si>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</si>
  <si>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</si>
  <si>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</si>
  <si>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</si>
  <si>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</si>
  <si>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</si>
  <si>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</si>
  <si>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</si>
  <si>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</si>
  <si>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</si>
  <si>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</si>
  <si>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</si>
  <si>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</si>
  <si>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</si>
  <si>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</si>
  <si>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</si>
  <si>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</si>
  <si>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</si>
  <si>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</si>
  <si>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</si>
  <si>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</si>
  <si>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</si>
  <si>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</si>
  <si>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</si>
  <si>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</si>
  <si>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</si>
  <si>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</si>
  <si>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</si>
  <si>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</si>
  <si>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</si>
  <si>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</si>
  <si>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</si>
  <si>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</si>
  <si>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</si>
  <si>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</si>
  <si>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</si>
  <si>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</si>
  <si>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</si>
  <si>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</si>
  <si>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</si>
  <si>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</si>
  <si>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</si>
  <si>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</si>
  <si>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</si>
  <si>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</si>
  <si>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</si>
  <si>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</si>
  <si>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</si>
  <si>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</si>
  <si>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</si>
  <si>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</si>
  <si>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</si>
  <si>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</si>
  <si>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</si>
  <si>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</si>
  <si>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</si>
  <si>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</si>
  <si>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</si>
  <si>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</si>
  <si>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</si>
  <si>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</si>
  <si>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</si>
  <si>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</si>
  <si>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</si>
  <si>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</si>
  <si>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</si>
  <si>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</si>
  <si>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</si>
  <si>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</si>
  <si>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</si>
  <si>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</si>
  <si>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</si>
  <si>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</si>
  <si>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</si>
  <si>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</si>
  <si>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</si>
  <si>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</si>
  <si>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</si>
  <si>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</si>
  <si>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</si>
  <si>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</si>
  <si>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</si>
  <si>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</si>
  <si>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</si>
  <si>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</si>
  <si>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</si>
  <si>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</si>
  <si>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</si>
  <si>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</si>
  <si>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</si>
  <si>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</si>
  <si>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</si>
  <si>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</si>
  <si>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</si>
  <si>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</si>
  <si>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</si>
  <si>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</si>
  <si>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</si>
  <si>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</si>
  <si>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</si>
  <si>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</si>
  <si>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</si>
  <si>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</si>
  <si>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</si>
  <si>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</si>
  <si>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</si>
  <si>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</si>
  <si>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</si>
  <si>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</si>
  <si>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</si>
  <si>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</si>
  <si>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</si>
  <si>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</si>
  <si>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</si>
  <si>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</si>
  <si>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</si>
  <si>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</si>
  <si>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</si>
  <si>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</si>
  <si>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</si>
  <si>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</si>
  <si>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</si>
  <si>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</si>
  <si>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</si>
  <si>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</si>
  <si>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</si>
  <si>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</si>
  <si>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</si>
  <si>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</si>
  <si>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</si>
  <si>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</si>
  <si>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</si>
  <si>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</si>
  <si>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</si>
  <si>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</si>
  <si>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</si>
  <si>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</si>
  <si>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</si>
  <si>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</si>
  <si>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</si>
  <si>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</si>
  <si>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</si>
  <si>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</si>
  <si>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</si>
  <si>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</si>
  <si>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</si>
  <si>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</si>
  <si>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</si>
  <si>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</si>
  <si>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</si>
  <si>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</si>
  <si>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</si>
  <si>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</si>
  <si>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</si>
  <si>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</si>
  <si>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</si>
  <si>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</si>
  <si>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</si>
  <si>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</si>
  <si>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</si>
  <si>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</si>
  <si>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</si>
  <si>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</si>
  <si>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</si>
  <si>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</si>
  <si>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</si>
  <si>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</si>
  <si>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</si>
  <si>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</si>
  <si>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</si>
  <si>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</si>
  <si>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</si>
  <si>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</si>
  <si>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</si>
  <si>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</si>
  <si>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</si>
  <si>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</si>
  <si>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</si>
  <si>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</si>
  <si>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</si>
  <si>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</si>
  <si>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</si>
  <si>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</si>
  <si>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</si>
  <si>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</si>
  <si>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</si>
  <si>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</si>
  <si>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</si>
  <si>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</si>
  <si>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</si>
  <si>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</si>
  <si>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</si>
  <si>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</si>
  <si>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</si>
  <si>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</si>
  <si>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</si>
  <si>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</si>
  <si>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</si>
  <si>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</si>
  <si>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</si>
  <si>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</si>
  <si>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</si>
  <si>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</si>
  <si>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</si>
  <si>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</si>
  <si>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</si>
  <si>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</si>
  <si>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</si>
  <si>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</si>
  <si>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</si>
  <si>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</si>
  <si>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</si>
  <si>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</si>
  <si>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</si>
  <si>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</si>
  <si>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</si>
  <si>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</si>
  <si>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</si>
  <si>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</si>
  <si>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</si>
  <si>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</si>
  <si>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</si>
  <si>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</si>
  <si>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</si>
  <si>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</si>
  <si>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</si>
  <si>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</si>
  <si>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</si>
  <si>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</si>
  <si>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</si>
  <si>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</si>
  <si>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</si>
  <si>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</si>
  <si>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</si>
  <si>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</si>
  <si>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</si>
  <si>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</si>
  <si>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</si>
  <si>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</si>
  <si>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</si>
  <si>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</si>
  <si>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</si>
  <si>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</si>
  <si>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</si>
  <si>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</si>
  <si>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</si>
  <si>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</si>
  <si>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</si>
  <si>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</si>
  <si>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</si>
  <si>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</si>
  <si>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</si>
  <si>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</si>
  <si>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</si>
  <si>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</si>
  <si>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</si>
  <si>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</si>
  <si>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</si>
  <si>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</si>
  <si>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</si>
  <si>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</si>
  <si>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</si>
  <si>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</si>
  <si>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</si>
  <si>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</si>
  <si>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</si>
  <si>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</si>
  <si>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</si>
  <si>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</si>
  <si>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</si>
  <si>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</si>
  <si>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</si>
  <si>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</si>
  <si>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</si>
  <si>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</si>
  <si>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</si>
  <si>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</si>
  <si>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</si>
  <si>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</si>
  <si>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</si>
  <si>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</si>
  <si>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</si>
  <si>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</si>
  <si>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</si>
  <si>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</si>
  <si>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</si>
  <si>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</si>
  <si>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</si>
  <si>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</si>
  <si>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</si>
  <si>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</si>
  <si>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</si>
  <si>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</si>
  <si>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</si>
  <si>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</si>
  <si>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</si>
  <si>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</si>
  <si>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</si>
  <si>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</si>
  <si>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</si>
  <si>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</si>
  <si>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</si>
  <si>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</si>
  <si>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</si>
  <si>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</si>
  <si>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</si>
  <si>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</si>
  <si>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</si>
  <si>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</si>
  <si>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</si>
  <si>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</si>
  <si>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</si>
  <si>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</si>
  <si>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</si>
  <si>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</si>
  <si>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</si>
  <si>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</si>
  <si>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</si>
  <si>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</si>
  <si>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</si>
  <si>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</si>
  <si>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</si>
  <si>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</si>
  <si>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</si>
  <si>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</si>
  <si>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</si>
  <si>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</si>
  <si>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</si>
  <si>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</si>
  <si>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</si>
  <si>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</si>
  <si>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</si>
  <si>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</si>
  <si>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</si>
  <si>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</si>
  <si>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</si>
  <si>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</si>
  <si>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</si>
  <si>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</si>
  <si>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</si>
  <si>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</si>
  <si>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</si>
  <si>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</si>
  <si>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</si>
  <si>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</si>
  <si>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</si>
  <si>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</si>
  <si>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</si>
  <si>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</si>
  <si>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</si>
  <si>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</si>
  <si>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</si>
  <si>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</si>
  <si>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</si>
  <si>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</si>
  <si>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</si>
  <si>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</si>
  <si>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</si>
  <si>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</si>
  <si>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</si>
  <si>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</si>
  <si>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</si>
  <si>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</si>
  <si>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</si>
  <si>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</si>
  <si>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</si>
  <si>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</si>
  <si>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</si>
  <si>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</si>
  <si>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</si>
  <si>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</si>
  <si>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</si>
  <si>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</si>
  <si>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</si>
  <si>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</si>
  <si>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</si>
  <si>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</si>
  <si>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</si>
  <si>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</si>
  <si>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</si>
  <si>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</si>
  <si>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</si>
  <si>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</si>
  <si>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</si>
  <si>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</si>
  <si>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</si>
  <si>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</si>
  <si>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</si>
  <si>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</si>
  <si>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</si>
  <si>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</si>
  <si>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</si>
  <si>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</si>
  <si>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</si>
  <si>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</si>
  <si>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</si>
  <si>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</si>
  <si>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</si>
  <si>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</si>
  <si>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</si>
  <si>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</si>
  <si>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</si>
  <si>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</si>
  <si>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</si>
  <si>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</si>
  <si>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</si>
  <si>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</si>
  <si>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</si>
  <si>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</si>
  <si>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</si>
  <si>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</si>
  <si>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</si>
  <si>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</si>
  <si>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</si>
  <si>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</si>
  <si>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</si>
  <si>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</si>
  <si>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</si>
  <si>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</si>
  <si>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</si>
  <si>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</si>
  <si>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</si>
  <si>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</si>
  <si>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</si>
  <si>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</si>
  <si>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</si>
  <si>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</si>
  <si>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</si>
  <si>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</si>
  <si>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</si>
  <si>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</si>
  <si>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</si>
  <si>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</si>
  <si>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</si>
  <si>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</si>
  <si>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</si>
  <si>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</si>
  <si>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</si>
  <si>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</si>
  <si>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</si>
  <si>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</si>
  <si>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</si>
  <si>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</si>
  <si>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</si>
  <si>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</si>
  <si>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</si>
  <si>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</si>
  <si>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</si>
  <si>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</si>
  <si>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</si>
  <si>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</si>
  <si>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</si>
  <si>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</si>
  <si>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</si>
  <si>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</si>
  <si>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</si>
  <si>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</si>
  <si>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</si>
  <si>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</si>
  <si>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</si>
  <si>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</si>
  <si>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</si>
  <si>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</si>
  <si>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</si>
  <si>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</si>
  <si>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</si>
  <si>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</si>
  <si>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</si>
  <si>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</si>
  <si>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</si>
  <si>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</si>
  <si>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</si>
  <si>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</si>
  <si>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</si>
  <si>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</si>
  <si>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</si>
  <si>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</si>
  <si>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</si>
  <si>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</si>
  <si>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</si>
  <si>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</si>
  <si>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</si>
  <si>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</si>
  <si>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</si>
  <si>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</si>
  <si>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</si>
  <si>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</si>
  <si>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</si>
  <si>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</si>
  <si>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</si>
  <si>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</si>
  <si>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</si>
  <si>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</si>
  <si>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</si>
  <si>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</si>
  <si>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</si>
  <si>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</si>
  <si>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</si>
  <si>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</si>
  <si>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</si>
  <si>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</si>
  <si>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</si>
  <si>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</si>
  <si>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</si>
  <si>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</si>
  <si>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</si>
  <si>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</si>
  <si>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</si>
  <si>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</si>
  <si>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</si>
  <si>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</si>
  <si>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</si>
  <si>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</si>
  <si>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</si>
  <si>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</si>
  <si>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</si>
  <si>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</si>
  <si>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</si>
  <si>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</si>
  <si>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</si>
  <si>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</si>
  <si>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</si>
  <si>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</si>
  <si>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</si>
  <si>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</si>
  <si>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</si>
  <si>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</si>
  <si>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</si>
  <si>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</si>
  <si>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</si>
  <si>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</si>
  <si>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</si>
  <si>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</si>
  <si>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</si>
  <si>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</si>
  <si>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</si>
  <si>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</si>
  <si>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</si>
  <si>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</si>
  <si>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</si>
  <si>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</si>
  <si>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</si>
  <si>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</si>
  <si>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</si>
  <si>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</si>
  <si>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</si>
  <si>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</si>
  <si>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</si>
  <si>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</si>
  <si>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</si>
  <si>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</si>
  <si>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</si>
  <si>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</si>
  <si>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</si>
  <si>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</si>
  <si>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</si>
  <si>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</si>
  <si>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</si>
  <si>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</si>
  <si>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</si>
  <si>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</si>
  <si>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</si>
  <si>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</si>
  <si>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</si>
  <si>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</si>
  <si>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</si>
  <si>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</si>
  <si>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</si>
  <si>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</si>
  <si>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</si>
  <si>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</si>
  <si>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</si>
  <si>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</si>
  <si>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</si>
  <si>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</si>
  <si>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</si>
  <si>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</si>
  <si>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</si>
  <si>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</si>
  <si>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</si>
  <si>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</si>
  <si>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</si>
  <si>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</si>
  <si>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</si>
  <si>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</si>
  <si>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</si>
  <si>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</si>
  <si>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</si>
  <si>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</si>
  <si>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</si>
  <si>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</si>
  <si>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</si>
  <si>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</si>
  <si>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</si>
  <si>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</si>
  <si>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</si>
  <si>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</si>
  <si>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</si>
  <si>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</si>
  <si>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</si>
  <si>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</si>
  <si>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</si>
  <si>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</si>
  <si>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</si>
  <si>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</si>
  <si>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</si>
  <si>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</si>
  <si>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</si>
  <si>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</si>
  <si>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</si>
  <si>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</si>
  <si>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</si>
  <si>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</si>
  <si>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</si>
  <si>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</si>
  <si>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</si>
  <si>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</si>
  <si>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</si>
  <si>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</si>
  <si>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</si>
  <si>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</si>
  <si>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</si>
  <si>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</si>
  <si>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</si>
  <si>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</si>
  <si>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</si>
  <si>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</si>
  <si>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</si>
  <si>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</si>
  <si>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</si>
  <si>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</si>
  <si>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</si>
  <si>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</si>
  <si>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</si>
  <si>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</si>
  <si>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</si>
  <si>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</si>
  <si>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</si>
  <si>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</si>
  <si>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</si>
  <si>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</si>
  <si>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</si>
  <si>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</si>
  <si>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</si>
  <si>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</si>
  <si>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</si>
  <si>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</si>
  <si>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</si>
  <si>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</si>
  <si>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</si>
  <si>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</si>
  <si>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</si>
  <si>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</si>
  <si>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</si>
  <si>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</si>
  <si>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</si>
  <si>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</si>
  <si>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</si>
  <si>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</si>
  <si>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</si>
  <si>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</si>
  <si>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</si>
  <si>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</si>
  <si>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</si>
  <si>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</si>
  <si>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</si>
  <si>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</si>
  <si>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</si>
  <si>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</si>
  <si>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</si>
  <si>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</si>
  <si>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</si>
  <si>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</si>
  <si>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</si>
  <si>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</si>
  <si>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</si>
  <si>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</si>
  <si>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</si>
  <si>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</si>
  <si>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</si>
  <si>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</si>
  <si>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</si>
  <si>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</si>
  <si>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</si>
  <si>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</si>
  <si>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</si>
  <si>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</si>
  <si>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</si>
  <si>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</si>
  <si>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</si>
  <si>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</si>
  <si>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</si>
  <si>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</si>
  <si>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</si>
  <si>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</si>
  <si>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</si>
  <si>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</si>
  <si>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</si>
  <si>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</si>
  <si>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</si>
  <si>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</si>
  <si>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</si>
  <si>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</si>
  <si>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</si>
  <si>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</si>
  <si>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</si>
  <si>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</si>
  <si>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</si>
  <si>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</si>
  <si>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</si>
  <si>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</si>
  <si>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</si>
  <si>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</si>
  <si>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</si>
  <si>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</si>
  <si>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</si>
  <si>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</si>
  <si>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</si>
  <si>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</si>
  <si>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</si>
  <si>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</si>
  <si>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</si>
  <si>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</si>
  <si>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</si>
  <si>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</si>
  <si>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</si>
  <si>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</si>
  <si>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</si>
  <si>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</si>
  <si>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</si>
  <si>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</si>
  <si>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</si>
  <si>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</si>
  <si>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</si>
  <si>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</si>
  <si>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</si>
  <si>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</si>
  <si>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</si>
  <si>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</si>
  <si>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</si>
  <si>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</si>
  <si>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</si>
  <si>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</si>
  <si>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</si>
  <si>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</si>
  <si>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</si>
  <si>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</si>
  <si>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</si>
  <si>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</si>
  <si>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</si>
  <si>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</si>
  <si>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</si>
  <si>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</si>
  <si>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</si>
  <si>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</si>
  <si>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</si>
  <si>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</si>
  <si>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</si>
  <si>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</si>
  <si>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</si>
  <si>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</si>
  <si>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</si>
  <si>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</si>
  <si>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</si>
  <si>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</si>
  <si>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</si>
  <si>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</si>
  <si>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</si>
  <si>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</si>
  <si>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</si>
  <si>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</si>
  <si>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</si>
  <si>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</si>
  <si>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</si>
  <si>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</si>
  <si>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</si>
  <si>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</si>
  <si>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</si>
  <si>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</si>
  <si>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</si>
  <si>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</si>
  <si>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</si>
  <si>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</si>
  <si>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</si>
  <si>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</si>
  <si>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</si>
  <si>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</si>
  <si>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</si>
  <si>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</si>
  <si>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</si>
  <si>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</si>
  <si>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</si>
  <si>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</si>
  <si>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</si>
  <si>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</si>
  <si>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</si>
  <si>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</si>
  <si>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</si>
  <si>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</si>
  <si>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</si>
  <si>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</si>
  <si>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</si>
  <si>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</si>
  <si>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</si>
  <si>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</si>
  <si>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</si>
  <si>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</si>
  <si>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</si>
  <si>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</si>
  <si>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</si>
  <si>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</si>
  <si>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</si>
  <si>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</si>
  <si>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</si>
  <si>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</si>
  <si>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</si>
  <si>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</si>
  <si>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</si>
  <si>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</si>
  <si>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</si>
  <si>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</si>
  <si>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</si>
  <si>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</si>
  <si>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</si>
  <si>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</si>
  <si>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</si>
  <si>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</si>
  <si>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</si>
  <si>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</si>
  <si>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</si>
  <si>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</si>
  <si>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</si>
  <si>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</si>
  <si>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</si>
  <si>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</si>
  <si>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</si>
  <si>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</si>
  <si>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</si>
  <si>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</si>
  <si>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</si>
  <si>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</si>
  <si>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</si>
  <si>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</si>
  <si>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</si>
  <si>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</si>
  <si>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</si>
  <si>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</si>
  <si>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</si>
  <si>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</si>
  <si>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</si>
  <si>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</si>
  <si>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</si>
  <si>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</si>
  <si>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</si>
  <si>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</si>
  <si>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</si>
  <si>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</si>
  <si>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</si>
  <si>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</si>
  <si>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</si>
  <si>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</si>
  <si>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</si>
  <si>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</si>
  <si>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</si>
  <si>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</si>
  <si>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</si>
  <si>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</si>
  <si>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</si>
  <si>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</si>
  <si>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</si>
  <si>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</si>
  <si>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</si>
  <si>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</si>
  <si>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</si>
  <si>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</si>
  <si>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</si>
  <si>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</si>
  <si>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</si>
  <si>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</si>
  <si>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</si>
  <si>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</si>
  <si>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</si>
  <si>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</si>
  <si>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</si>
  <si>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</si>
  <si>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</si>
  <si>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</si>
  <si>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</si>
  <si>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</si>
  <si>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</si>
  <si>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</si>
  <si>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</si>
  <si>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</si>
  <si>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</si>
  <si>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</si>
  <si>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</si>
  <si>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</si>
  <si>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</si>
  <si>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</si>
  <si>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</si>
  <si>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</si>
  <si>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</si>
  <si>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</si>
  <si>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</si>
  <si>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</si>
  <si>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</si>
  <si>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</si>
  <si>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</si>
  <si>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</si>
  <si>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</si>
  <si>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</si>
  <si>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</si>
  <si>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</si>
  <si>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</si>
  <si>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</si>
  <si>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</si>
  <si>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</si>
  <si>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</si>
  <si>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</si>
  <si>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</si>
  <si>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</si>
  <si>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</si>
  <si>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</si>
  <si>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</si>
  <si>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</si>
  <si>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</si>
  <si>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</si>
  <si>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</si>
  <si>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</si>
  <si>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</si>
  <si>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</si>
  <si>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</si>
  <si>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</si>
  <si>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</si>
  <si>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</si>
  <si>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</si>
  <si>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</si>
  <si>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</si>
  <si>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</si>
  <si>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</si>
  <si>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</si>
  <si>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</si>
  <si>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</si>
  <si>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</si>
  <si>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</si>
  <si>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</si>
  <si>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</si>
  <si>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</si>
  <si>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</si>
  <si>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</si>
  <si>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</si>
  <si>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</si>
  <si>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</si>
  <si>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</si>
  <si>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</si>
  <si>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</si>
  <si>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</si>
  <si>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</si>
  <si>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</si>
  <si>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</si>
  <si>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</si>
  <si>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</si>
  <si>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</si>
  <si>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</si>
  <si>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</si>
  <si>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</si>
  <si>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</si>
  <si>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</si>
  <si>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</si>
  <si>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</si>
  <si>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</si>
  <si>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</si>
  <si>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</si>
  <si>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</si>
  <si>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</si>
  <si>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</si>
  <si>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</si>
  <si>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</si>
  <si>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</si>
  <si>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</si>
  <si>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</si>
  <si>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</si>
  <si>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</si>
  <si>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</si>
  <si>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</si>
  <si>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</si>
  <si>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</si>
  <si>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</si>
  <si>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</si>
  <si>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</si>
  <si>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</si>
  <si>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</si>
  <si>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</si>
  <si>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</si>
  <si>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</si>
  <si>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</si>
  <si>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</si>
  <si>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</si>
  <si>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</si>
  <si>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</si>
  <si>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</si>
  <si>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</si>
  <si>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</si>
  <si>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</si>
  <si>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</si>
  <si>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</si>
  <si>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</si>
  <si>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</si>
  <si>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</si>
  <si>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</si>
  <si>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</si>
  <si>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</si>
  <si>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</si>
  <si>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</si>
  <si>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</si>
  <si>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</si>
  <si>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</si>
  <si>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</si>
  <si>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</si>
  <si>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</si>
  <si>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</si>
  <si>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</si>
  <si>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</si>
  <si>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</si>
  <si>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</si>
  <si>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</si>
  <si>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</si>
  <si>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</si>
  <si>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</si>
  <si>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</si>
  <si>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</si>
  <si>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</si>
  <si>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</si>
  <si>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</si>
  <si>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</si>
  <si>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</si>
  <si>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</si>
  <si>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</si>
  <si>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</si>
  <si>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</si>
  <si>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</si>
  <si>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</si>
  <si>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</si>
  <si>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</si>
  <si>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</si>
  <si>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</si>
  <si>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</si>
  <si>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</si>
  <si>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</si>
  <si>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</si>
  <si>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</si>
  <si>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</si>
  <si>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</si>
  <si>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</si>
  <si>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</si>
  <si>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</si>
  <si>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</si>
  <si>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</si>
  <si>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</si>
  <si>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</si>
  <si>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</si>
  <si>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</si>
  <si>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</si>
  <si>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</si>
  <si>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</si>
  <si>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</si>
  <si>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</si>
  <si>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</si>
  <si>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</si>
  <si>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</si>
  <si>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</si>
  <si>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</si>
  <si>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</si>
  <si>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</si>
  <si>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</si>
  <si>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</si>
  <si>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</si>
  <si>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</si>
  <si>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</si>
  <si>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</si>
  <si>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</si>
  <si>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</si>
  <si>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</si>
  <si>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</si>
  <si>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</si>
  <si>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</si>
  <si>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</si>
  <si>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</si>
  <si>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</si>
  <si>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</si>
  <si>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</si>
  <si>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</si>
  <si>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</si>
  <si>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</si>
  <si>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</si>
  <si>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</si>
  <si>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</si>
  <si>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</si>
  <si>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</si>
  <si>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</si>
  <si>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</si>
  <si>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</si>
  <si>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</si>
  <si>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</si>
  <si>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</si>
  <si>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</si>
  <si>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</si>
  <si>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</si>
  <si>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</si>
  <si>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</si>
  <si>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</si>
  <si>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</si>
  <si>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</si>
  <si>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</si>
  <si>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</si>
  <si>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</si>
  <si>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</si>
  <si>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</si>
  <si>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</si>
  <si>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</si>
  <si>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</si>
  <si>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</si>
  <si>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</si>
  <si>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</si>
  <si>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</si>
  <si>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</si>
  <si>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</si>
  <si>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</si>
  <si>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</si>
  <si>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</si>
  <si>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</si>
  <si>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</si>
  <si>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</si>
  <si>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</si>
  <si>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</si>
  <si>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</si>
  <si>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</si>
  <si>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</si>
  <si>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</si>
  <si>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</si>
  <si>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</si>
  <si>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</si>
  <si>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</si>
  <si>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</si>
  <si>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</si>
  <si>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</si>
  <si>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</si>
  <si>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</si>
  <si>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</si>
  <si>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</si>
  <si>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</si>
  <si>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</si>
  <si>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</si>
  <si>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</si>
  <si>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</si>
  <si>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</si>
  <si>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</si>
  <si>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</si>
  <si>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</si>
  <si>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</si>
  <si>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</si>
  <si>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</si>
  <si>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</si>
  <si>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</si>
  <si>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</si>
  <si>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</si>
  <si>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</si>
  <si>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</si>
  <si>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</si>
  <si>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</si>
  <si>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</si>
  <si>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</si>
  <si>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</si>
  <si>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</si>
  <si>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</si>
  <si>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</si>
  <si>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</si>
  <si>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</si>
  <si>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</si>
  <si>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</si>
  <si>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</si>
  <si>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</si>
  <si>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</si>
  <si>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</si>
  <si>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</si>
  <si>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</si>
  <si>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</si>
  <si>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</si>
  <si>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</si>
  <si>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</si>
  <si>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</si>
  <si>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</si>
  <si>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</si>
  <si>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</si>
  <si>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</si>
  <si>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</si>
  <si>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</si>
  <si>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</si>
  <si>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</si>
  <si>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</si>
  <si>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</si>
  <si>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</si>
  <si>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</si>
  <si>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</si>
  <si>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</si>
  <si>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</si>
  <si>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</si>
  <si>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</si>
  <si>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</si>
  <si>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</si>
  <si>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</si>
  <si>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</si>
  <si>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</si>
  <si>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</si>
  <si>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</si>
  <si>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</si>
  <si>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</si>
  <si>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</si>
  <si>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</si>
  <si>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</si>
  <si>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</si>
  <si>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</si>
  <si>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</si>
  <si>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</si>
  <si>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</si>
  <si>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</si>
  <si>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</si>
  <si>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</si>
  <si>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</si>
  <si>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</si>
  <si>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</si>
  <si>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</si>
  <si>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</si>
  <si>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</si>
  <si>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</si>
  <si>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</si>
  <si>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</si>
  <si>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</si>
  <si>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</si>
  <si>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</si>
  <si>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</si>
  <si>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</si>
  <si>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</si>
  <si>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</si>
  <si>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</si>
  <si>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</si>
  <si>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</si>
  <si>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</si>
  <si>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</si>
  <si>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</si>
  <si>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</si>
  <si>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</si>
  <si>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</si>
  <si>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</si>
  <si>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</si>
  <si>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</si>
  <si>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</si>
  <si>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</si>
  <si>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</si>
  <si>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</si>
  <si>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</si>
  <si>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</si>
  <si>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</si>
  <si>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</si>
  <si>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</si>
  <si>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</si>
  <si>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</si>
  <si>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</si>
  <si>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</si>
  <si>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</si>
  <si>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</si>
  <si>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</si>
  <si>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</si>
  <si>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</si>
  <si>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</si>
  <si>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</si>
  <si>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</si>
  <si>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</si>
  <si>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</si>
  <si>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</si>
  <si>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</si>
  <si>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</si>
  <si>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</si>
  <si>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</si>
  <si>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</si>
  <si>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</si>
  <si>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</si>
  <si>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</si>
  <si>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</si>
  <si>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</si>
  <si>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</si>
  <si>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</si>
  <si>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</si>
  <si>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</si>
  <si>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</si>
  <si>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</si>
  <si>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</si>
  <si>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</si>
  <si>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</si>
  <si>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</si>
  <si>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</si>
  <si>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</si>
  <si>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</si>
  <si>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</si>
  <si>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</si>
  <si>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</si>
  <si>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</si>
  <si>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</si>
  <si>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</si>
  <si>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</si>
  <si>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</si>
  <si>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</si>
  <si>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</si>
  <si>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</si>
  <si>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</si>
  <si>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</si>
  <si>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</si>
  <si>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</si>
  <si>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</si>
  <si>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</si>
  <si>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</si>
  <si>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</si>
  <si>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</si>
  <si>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</si>
  <si>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</si>
  <si>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</si>
  <si>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</si>
  <si>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</si>
  <si>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</si>
  <si>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</si>
  <si>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</si>
  <si>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</si>
  <si>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</si>
  <si>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</si>
  <si>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</si>
  <si>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</si>
  <si>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</si>
  <si>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</si>
  <si>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</si>
  <si>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</si>
  <si>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</si>
  <si>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</si>
  <si>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</si>
  <si>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</si>
  <si>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</si>
  <si>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</si>
  <si>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</si>
  <si>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</si>
  <si>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</si>
  <si>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</si>
  <si>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</si>
  <si>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</si>
  <si>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</si>
  <si>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</si>
  <si>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</si>
  <si>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</si>
  <si>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</si>
  <si>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</si>
  <si>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</si>
  <si>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</si>
  <si>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</si>
  <si>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</si>
  <si>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</si>
  <si>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</si>
  <si>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</si>
  <si>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</si>
  <si>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</si>
  <si>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</si>
  <si>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</si>
  <si>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</si>
  <si>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</si>
  <si>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</si>
  <si>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</si>
  <si>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</si>
  <si>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</si>
  <si>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</si>
  <si>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</si>
  <si>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</si>
  <si>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</si>
  <si>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</si>
  <si>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</si>
  <si>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</si>
  <si>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</si>
  <si>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</si>
  <si>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</si>
  <si>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</si>
  <si>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</si>
  <si>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</si>
  <si>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</si>
  <si>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</si>
  <si>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</si>
  <si>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</si>
  <si>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</si>
  <si>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</si>
  <si>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</si>
  <si>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</si>
  <si>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</si>
  <si>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</si>
  <si>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</si>
  <si>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</si>
  <si>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</si>
  <si>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</si>
  <si>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</si>
  <si>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</si>
  <si>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</si>
  <si>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</si>
  <si>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</si>
  <si>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</si>
  <si>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</si>
  <si>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</si>
  <si>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</si>
  <si>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</si>
  <si>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</si>
  <si>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</si>
  <si>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</si>
  <si>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</si>
  <si>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</si>
  <si>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</si>
  <si>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</si>
  <si>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</si>
  <si>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</si>
  <si>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</si>
  <si>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</si>
  <si>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</si>
  <si>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</si>
  <si>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</si>
  <si>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</si>
  <si>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</si>
  <si>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</si>
  <si>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</si>
  <si>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</si>
  <si>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</si>
  <si>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</si>
  <si>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</si>
  <si>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</si>
  <si>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</si>
  <si>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</si>
  <si>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</si>
  <si>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</si>
  <si>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</si>
  <si>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</si>
  <si>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</si>
  <si>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</si>
  <si>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</si>
  <si>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</si>
  <si>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</si>
  <si>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</si>
  <si>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</si>
  <si>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</si>
  <si>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</si>
  <si>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</si>
  <si>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</si>
  <si>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</si>
  <si>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</si>
  <si>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</si>
  <si>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</si>
  <si>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</si>
  <si>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</si>
  <si>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</si>
  <si>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</si>
  <si>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</si>
  <si>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</si>
  <si>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</si>
  <si>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</si>
  <si>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</si>
  <si>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</si>
  <si>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</si>
  <si>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</si>
  <si>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</si>
  <si>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</si>
  <si>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</si>
  <si>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</si>
  <si>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</si>
  <si>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</si>
  <si>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</si>
  <si>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</si>
  <si>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</si>
  <si>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</si>
  <si>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</si>
  <si>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</si>
  <si>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</si>
  <si>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</si>
  <si>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</si>
  <si>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</si>
  <si>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</si>
  <si>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</si>
  <si>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</si>
  <si>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</si>
  <si>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</si>
  <si>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</si>
  <si>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</si>
  <si>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</si>
  <si>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</si>
  <si>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</si>
  <si>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</si>
  <si>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</si>
  <si>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</si>
  <si>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</si>
  <si>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</si>
  <si>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</si>
  <si>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</si>
  <si>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</si>
  <si>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</si>
  <si>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</si>
  <si>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</si>
  <si>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</si>
  <si>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</si>
  <si>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</si>
  <si>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</si>
  <si>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</si>
  <si>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</si>
  <si>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</si>
  <si>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</si>
  <si>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</si>
  <si>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</si>
  <si>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</si>
  <si>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</si>
  <si>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</si>
  <si>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</si>
  <si>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</si>
  <si>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</si>
  <si>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</si>
  <si>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</si>
  <si>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</si>
  <si>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</si>
  <si>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</si>
  <si>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</si>
  <si>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</si>
  <si>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</si>
  <si>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</si>
  <si>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</si>
  <si>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</si>
  <si>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</si>
  <si>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</si>
  <si>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</si>
  <si>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</si>
  <si>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</si>
  <si>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</si>
  <si>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</si>
  <si>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</si>
  <si>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</si>
  <si>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</si>
  <si>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</si>
  <si>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</si>
  <si>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</si>
  <si>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</si>
  <si>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</si>
  <si>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</si>
  <si>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</si>
  <si>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</si>
  <si>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</si>
  <si>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</si>
  <si>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</si>
  <si>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</si>
  <si>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</si>
  <si>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</si>
  <si>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</si>
  <si>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</si>
  <si>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</si>
  <si>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</si>
  <si>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</si>
  <si>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</si>
  <si>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</si>
  <si>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</si>
  <si>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</si>
  <si>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</si>
  <si>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</si>
  <si>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</si>
  <si>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</si>
  <si>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</si>
  <si>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</si>
  <si>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</si>
  <si>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</si>
  <si>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</si>
  <si>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</si>
  <si>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</si>
  <si>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</si>
  <si>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</si>
  <si>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</si>
  <si>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</si>
  <si>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</si>
  <si>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</si>
  <si>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</si>
  <si>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</si>
  <si>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</si>
  <si>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</si>
  <si>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</si>
  <si>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</si>
  <si>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</si>
  <si>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</si>
  <si>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</si>
  <si>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</si>
  <si>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</si>
  <si>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</si>
  <si>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</si>
  <si>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</si>
  <si>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</si>
  <si>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</si>
  <si>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</si>
  <si>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</si>
  <si>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</si>
  <si>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</si>
  <si>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</si>
  <si>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</si>
  <si>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</si>
  <si>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</si>
  <si>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</si>
  <si>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</si>
  <si>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</si>
  <si>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</si>
  <si>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</si>
  <si>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</si>
  <si>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</si>
  <si>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</si>
  <si>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</si>
  <si>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</si>
  <si>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</si>
  <si>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</si>
  <si>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</si>
  <si>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</si>
  <si>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</si>
  <si>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</si>
  <si>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</si>
  <si>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</si>
  <si>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</si>
  <si>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</si>
  <si>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</si>
  <si>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</si>
  <si>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</si>
  <si>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</si>
  <si>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</si>
  <si>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</si>
  <si>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</si>
  <si>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</si>
  <si>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</si>
  <si>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</si>
  <si>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</si>
  <si>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</si>
  <si>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</si>
  <si>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</si>
  <si>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</si>
  <si>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</si>
  <si>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</si>
  <si>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</si>
  <si>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</si>
  <si>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</si>
  <si>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</si>
  <si>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</si>
  <si>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</si>
  <si>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</si>
  <si>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</si>
  <si>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</si>
  <si>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</si>
  <si>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</si>
  <si>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</si>
  <si>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</si>
  <si>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</si>
  <si>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</si>
  <si>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</si>
  <si>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</si>
  <si>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</si>
  <si>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</si>
  <si>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</si>
  <si>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</si>
  <si>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</si>
  <si>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</si>
  <si>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</si>
  <si>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</si>
  <si>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</si>
  <si>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</si>
  <si>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</si>
  <si>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</si>
  <si>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</si>
  <si>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</si>
  <si>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</si>
  <si>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</si>
  <si>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</si>
  <si>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</si>
  <si>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</si>
  <si>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</si>
  <si>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</si>
  <si>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</si>
  <si>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</si>
  <si>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</si>
  <si>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</si>
  <si>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</si>
  <si>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</si>
  <si>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</si>
  <si>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</si>
  <si>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</si>
  <si>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</si>
  <si>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</si>
  <si>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</si>
  <si>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</si>
  <si>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</si>
  <si>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</si>
  <si>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</si>
  <si>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</si>
  <si>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</si>
  <si>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</si>
  <si>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</si>
  <si>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</si>
  <si>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</si>
  <si>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</si>
  <si>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</si>
  <si>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</si>
  <si>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</si>
  <si>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</si>
  <si>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</si>
  <si>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</si>
  <si>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</si>
  <si>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</si>
  <si>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</si>
  <si>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</si>
  <si>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</si>
  <si>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</si>
  <si>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</si>
  <si>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</si>
  <si>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</si>
  <si>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</si>
  <si>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</si>
  <si>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</si>
  <si>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</si>
  <si>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</si>
  <si>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</si>
  <si>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</si>
  <si>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</si>
  <si>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</si>
  <si>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</si>
  <si>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</si>
  <si>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</si>
  <si>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</si>
  <si>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</si>
  <si>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</si>
  <si>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</si>
  <si>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</si>
  <si>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</si>
  <si>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</si>
  <si>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</si>
  <si>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</si>
  <si>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</si>
  <si>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</si>
  <si>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</si>
  <si>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</si>
  <si>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</si>
  <si>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</si>
  <si>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</si>
  <si>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</si>
  <si>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</si>
  <si>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</si>
  <si>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</si>
  <si>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</si>
  <si>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</si>
  <si>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</si>
  <si>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</si>
  <si>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</si>
  <si>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</si>
  <si>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</si>
  <si>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</si>
  <si>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</si>
  <si>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</si>
  <si>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</si>
  <si>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</si>
  <si>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</si>
  <si>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</si>
  <si>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</si>
  <si>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</si>
  <si>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</si>
  <si>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</si>
  <si>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</si>
  <si>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</si>
  <si>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</si>
  <si>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</si>
  <si>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</si>
  <si>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</si>
  <si>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</si>
  <si>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</si>
  <si>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</si>
  <si>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</si>
  <si>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</si>
  <si>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</si>
  <si>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</si>
  <si>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</si>
  <si>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</si>
  <si>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</si>
  <si>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</si>
  <si>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</si>
  <si>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</si>
  <si>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</si>
  <si>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</si>
  <si>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</si>
  <si>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</si>
  <si>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</si>
  <si>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</si>
  <si>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</si>
  <si>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</si>
  <si>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</si>
  <si>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</si>
  <si>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</si>
  <si>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</si>
  <si>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</si>
  <si>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</si>
  <si>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</si>
  <si>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</si>
  <si>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</si>
  <si>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</si>
  <si>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</si>
  <si>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</si>
  <si>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</si>
  <si>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</si>
  <si>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</si>
  <si>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</si>
  <si>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</si>
  <si>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</si>
  <si>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</si>
  <si>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</si>
  <si>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</si>
  <si>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</si>
  <si>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</si>
  <si>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</si>
  <si>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</si>
  <si>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</si>
  <si>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</si>
  <si>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</si>
  <si>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</si>
  <si>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</si>
  <si>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</si>
  <si>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</si>
  <si>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</si>
  <si>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</si>
  <si>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</si>
  <si>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</si>
  <si>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</si>
  <si>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</si>
  <si>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</si>
  <si>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</si>
  <si>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</si>
  <si>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</si>
  <si>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</si>
  <si>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</si>
  <si>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</si>
  <si>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</si>
  <si>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</si>
  <si>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</si>
  <si>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</si>
  <si>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</si>
  <si>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</si>
  <si>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</si>
  <si>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</si>
  <si>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</si>
  <si>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</si>
  <si>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</si>
  <si>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</si>
  <si>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</si>
  <si>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</si>
  <si>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</si>
  <si>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</si>
  <si>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</si>
  <si>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</si>
  <si>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</si>
  <si>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</si>
  <si>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</si>
  <si>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</si>
  <si>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</si>
  <si>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</si>
  <si>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</si>
  <si>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</si>
  <si>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</si>
  <si>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</si>
  <si>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</si>
  <si>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</si>
  <si>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</si>
  <si>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</si>
  <si>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</si>
  <si>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</si>
  <si>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</si>
  <si>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</si>
  <si>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</si>
  <si>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</si>
  <si>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</si>
  <si>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</si>
  <si>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</si>
  <si>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</si>
  <si>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</si>
  <si>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</si>
  <si>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</si>
  <si>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</si>
  <si>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</si>
  <si>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</si>
  <si>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</si>
  <si>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</si>
  <si>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</si>
  <si>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</si>
  <si>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</si>
  <si>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</si>
  <si>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</si>
  <si>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</si>
  <si>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</si>
  <si>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</si>
  <si>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</si>
  <si>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</si>
  <si>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</si>
  <si>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</si>
  <si>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</si>
  <si>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</si>
  <si>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</si>
  <si>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</si>
  <si>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</si>
  <si>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</si>
  <si>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</si>
  <si>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</si>
  <si>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</si>
  <si>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</si>
  <si>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</si>
  <si>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</si>
  <si>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</si>
  <si>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</si>
  <si>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</si>
  <si>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</si>
  <si>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</si>
  <si>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</si>
  <si>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</si>
  <si>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</si>
  <si>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</si>
  <si>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</si>
  <si>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</si>
  <si>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</si>
  <si>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</si>
  <si>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</si>
  <si>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</si>
  <si>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</si>
  <si>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</si>
  <si>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</si>
  <si>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</si>
  <si>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</si>
  <si>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</si>
  <si>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</si>
  <si>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</si>
  <si>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</si>
  <si>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</si>
  <si>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</si>
  <si>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</si>
  <si>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</si>
  <si>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</si>
  <si>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</si>
  <si>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</si>
  <si>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</si>
  <si>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</si>
  <si>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</si>
  <si>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</si>
  <si>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</si>
  <si>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</si>
  <si>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</si>
  <si>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</si>
  <si>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</si>
  <si>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</si>
  <si>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</si>
  <si>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</si>
  <si>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</si>
  <si>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</si>
  <si>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</si>
  <si>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</si>
  <si>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</si>
  <si>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</si>
  <si>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</si>
  <si>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</si>
  <si>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</si>
  <si>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</si>
  <si>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</si>
  <si>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</si>
  <si>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</si>
  <si>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</si>
  <si>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</si>
  <si>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</si>
  <si>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</si>
  <si>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</si>
  <si>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</si>
  <si>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</si>
  <si>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</si>
  <si>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</si>
  <si>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</si>
  <si>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</si>
  <si>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</si>
  <si>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</si>
  <si>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</si>
  <si>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</si>
  <si>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</si>
  <si>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</si>
  <si>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</si>
  <si>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</si>
  <si>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</si>
  <si>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</si>
  <si>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</si>
  <si>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</si>
  <si>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</si>
  <si>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</si>
  <si>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</si>
  <si>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</si>
  <si>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</si>
  <si>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</si>
  <si>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</si>
  <si>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</si>
  <si>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</si>
  <si>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</si>
  <si>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</si>
  <si>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</si>
  <si>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</si>
  <si>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</si>
  <si>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</si>
  <si>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</si>
  <si>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</si>
  <si>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</si>
  <si>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</si>
  <si>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</si>
  <si>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</si>
  <si>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</si>
  <si>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</si>
  <si>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</si>
  <si>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</si>
  <si>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</si>
  <si>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</si>
  <si>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</si>
  <si>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</si>
  <si>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</si>
  <si>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</si>
  <si>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</si>
  <si>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</si>
  <si>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</si>
  <si>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</si>
  <si>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</si>
  <si>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</si>
  <si>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</si>
  <si>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</si>
  <si>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</si>
  <si>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</si>
  <si>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</si>
  <si>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</si>
  <si>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</si>
  <si>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</si>
  <si>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</si>
  <si>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</si>
  <si>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</si>
  <si>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</si>
  <si>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</si>
  <si>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</si>
  <si>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</si>
  <si>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</si>
  <si>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</si>
  <si>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</si>
  <si>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</si>
  <si>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</si>
  <si>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</si>
  <si>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</si>
  <si>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</si>
  <si>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</si>
  <si>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</si>
  <si>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</si>
  <si>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</si>
  <si>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</si>
  <si>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</si>
  <si>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</si>
  <si>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</si>
  <si>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</si>
  <si>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</si>
  <si>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</si>
  <si>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</si>
  <si>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</si>
  <si>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</si>
  <si>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</si>
  <si>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</si>
  <si>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</si>
  <si>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</si>
  <si>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</si>
  <si>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</si>
  <si>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</si>
  <si>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</si>
  <si>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</si>
  <si>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</si>
  <si>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</si>
  <si>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</si>
  <si>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</si>
  <si>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</si>
  <si>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</si>
  <si>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</si>
  <si>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</si>
  <si>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</si>
  <si>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</si>
  <si>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</si>
  <si>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</si>
  <si>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</si>
  <si>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</si>
  <si>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</si>
  <si>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</si>
  <si>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</si>
  <si>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</si>
  <si>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</si>
  <si>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</si>
  <si>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</si>
  <si>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</si>
  <si>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</si>
  <si>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</si>
  <si>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</si>
  <si>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</si>
  <si>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</si>
  <si>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</si>
  <si>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</si>
  <si>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</si>
  <si>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</si>
  <si>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</si>
  <si>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</si>
  <si>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</si>
  <si>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</si>
  <si>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</si>
  <si>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</si>
  <si>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</si>
  <si>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</si>
  <si>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</si>
  <si>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</si>
  <si>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</si>
  <si>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</si>
  <si>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</si>
  <si>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</si>
  <si>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</si>
  <si>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</si>
  <si>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</si>
  <si>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</si>
  <si>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</si>
  <si>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</si>
  <si>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</si>
  <si>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</si>
  <si>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</si>
  <si>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</si>
  <si>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</si>
  <si>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</si>
  <si>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</si>
  <si>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</si>
  <si>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</si>
  <si>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</si>
  <si>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</si>
  <si>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</si>
  <si>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</si>
  <si>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</si>
  <si>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</si>
  <si>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</si>
  <si>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</si>
  <si>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</si>
  <si>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</si>
  <si>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</si>
  <si>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</si>
  <si>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</si>
  <si>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</si>
  <si>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</si>
  <si>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</si>
  <si>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</si>
  <si>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</si>
  <si>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</si>
  <si>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</si>
  <si>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</si>
  <si>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</si>
  <si>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</si>
  <si>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</si>
  <si>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</si>
  <si>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</si>
  <si>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</si>
  <si>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</si>
  <si>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</si>
  <si>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</si>
  <si>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</si>
  <si>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</si>
  <si>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</si>
  <si>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</si>
  <si>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</si>
  <si>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</si>
  <si>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</si>
  <si>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</si>
  <si>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</si>
  <si>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</si>
  <si>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</si>
  <si>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</si>
  <si>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</si>
  <si>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</si>
  <si>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</si>
  <si>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</si>
  <si>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</si>
  <si>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</si>
  <si>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</si>
  <si>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</si>
  <si>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</si>
  <si>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</si>
  <si>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</si>
  <si>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</si>
  <si>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</si>
  <si>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</si>
  <si>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</si>
  <si>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</si>
  <si>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</si>
  <si>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</si>
  <si>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</si>
  <si>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</si>
  <si>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</si>
  <si>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</si>
  <si>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</si>
  <si>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</si>
  <si>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</si>
  <si>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</si>
  <si>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</si>
  <si>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</si>
  <si>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</si>
  <si>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</si>
  <si>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</si>
  <si>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</si>
  <si>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</si>
  <si>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</si>
  <si>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</si>
  <si>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</si>
  <si>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</si>
  <si>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</si>
  <si>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</si>
  <si>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</si>
  <si>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</si>
  <si>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</si>
  <si>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</si>
  <si>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</si>
  <si>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</si>
  <si>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</si>
  <si>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</si>
  <si>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</si>
  <si>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</si>
  <si>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</si>
  <si>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</si>
  <si>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</si>
  <si>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</si>
  <si>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</si>
  <si>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</si>
  <si>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</si>
  <si>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</si>
  <si>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</si>
  <si>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</si>
  <si>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</si>
  <si>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</si>
  <si>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</si>
  <si>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</si>
  <si>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</si>
  <si>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</si>
  <si>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</si>
  <si>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</si>
  <si>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</si>
  <si>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</si>
  <si>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</si>
  <si>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</si>
  <si>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</si>
  <si>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</si>
  <si>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</si>
  <si>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</si>
  <si>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</si>
  <si>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</si>
  <si>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</si>
  <si>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</si>
  <si>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</si>
  <si>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</si>
  <si>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</si>
  <si>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</si>
  <si>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</si>
  <si>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</si>
  <si>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</si>
  <si>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</si>
  <si>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</si>
  <si>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</si>
  <si>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</si>
  <si>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</si>
  <si>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</si>
  <si>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</si>
  <si>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</si>
  <si>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</si>
  <si>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</si>
  <si>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</si>
  <si>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</si>
  <si>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</si>
  <si>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</si>
  <si>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</si>
  <si>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</si>
  <si>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</si>
  <si>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</si>
  <si>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</si>
  <si>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</si>
  <si>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</si>
  <si>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</si>
  <si>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</si>
  <si>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</si>
  <si>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</si>
  <si>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</si>
  <si>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</si>
  <si>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</si>
  <si>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</si>
  <si>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</si>
  <si>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</si>
  <si>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</si>
  <si>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</si>
  <si>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</si>
  <si>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</si>
  <si>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</si>
  <si>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</si>
  <si>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</si>
  <si>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</si>
  <si>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</si>
  <si>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</si>
  <si>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</si>
  <si>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</si>
  <si>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</si>
  <si>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</si>
  <si>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</si>
  <si>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</si>
  <si>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</si>
  <si>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</si>
  <si>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</si>
  <si>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</si>
  <si>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</si>
  <si>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</si>
  <si>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</si>
  <si>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</si>
  <si>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</si>
  <si>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</si>
  <si>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</si>
  <si>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</si>
  <si>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</si>
  <si>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</si>
  <si>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</si>
  <si>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</si>
  <si>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</si>
  <si>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</si>
  <si>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</si>
  <si>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</si>
  <si>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</si>
  <si>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</si>
  <si>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</si>
  <si>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</si>
  <si>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</si>
  <si>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</si>
  <si>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</si>
  <si>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</si>
  <si>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</si>
  <si>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</si>
  <si>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</si>
  <si>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</si>
  <si>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</si>
  <si>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</si>
  <si>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</si>
  <si>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</si>
  <si>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</si>
  <si>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</si>
  <si>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</si>
  <si>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</si>
  <si>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</si>
  <si>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</si>
  <si>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</si>
  <si>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</si>
  <si>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</si>
  <si>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</si>
  <si>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</si>
  <si>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</si>
  <si>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</si>
  <si>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</si>
  <si>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</si>
  <si>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</si>
  <si>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</si>
  <si>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</si>
  <si>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</si>
  <si>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</si>
  <si>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</si>
  <si>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</si>
  <si>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</si>
  <si>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</si>
  <si>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</si>
  <si>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</si>
  <si>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</si>
  <si>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</si>
  <si>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</si>
  <si>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</si>
  <si>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</si>
  <si>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</si>
  <si>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</si>
  <si>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</si>
  <si>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</si>
  <si>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</si>
  <si>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</si>
  <si>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</si>
  <si>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</si>
  <si>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</si>
  <si>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</si>
  <si>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</si>
  <si>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</si>
  <si>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</si>
  <si>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</si>
  <si>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</si>
  <si>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</si>
  <si>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</si>
  <si>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</si>
  <si>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</si>
  <si>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</si>
  <si>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</si>
  <si>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</si>
  <si>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</si>
  <si>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</si>
  <si>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</si>
  <si>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</si>
  <si>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</si>
  <si>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</si>
  <si>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</si>
  <si>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</si>
  <si>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</si>
  <si>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</si>
  <si>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</si>
  <si>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</si>
  <si>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</si>
  <si>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</si>
  <si>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</si>
  <si>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</si>
  <si>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</si>
  <si>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</si>
  <si>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</si>
  <si>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</si>
  <si>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</si>
  <si>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</si>
  <si>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</si>
  <si>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</si>
  <si>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</si>
  <si>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</si>
  <si>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</si>
  <si>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</si>
  <si>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</si>
  <si>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</si>
  <si>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</si>
  <si>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</si>
  <si>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</si>
  <si>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</si>
  <si>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</si>
  <si>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</si>
  <si>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</si>
  <si>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</si>
  <si>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</si>
  <si>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</si>
  <si>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</si>
  <si>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</si>
  <si>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</si>
  <si>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</si>
  <si>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</si>
  <si>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</si>
  <si>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</si>
  <si>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</si>
  <si>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</si>
  <si>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</si>
  <si>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</si>
  <si>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</si>
  <si>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</si>
  <si>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</si>
  <si>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</si>
  <si>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</si>
  <si>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</si>
  <si>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</si>
  <si>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</si>
  <si>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</si>
  <si>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</si>
  <si>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</si>
  <si>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</si>
  <si>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</si>
  <si>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</si>
  <si>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</si>
  <si>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</si>
  <si>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</si>
  <si>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</si>
  <si>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</si>
  <si>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</si>
  <si>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</si>
  <si>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</si>
  <si>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</si>
  <si>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</si>
  <si>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</si>
  <si>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</si>
  <si>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</si>
  <si>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</si>
  <si>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</si>
  <si>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</si>
  <si>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</si>
  <si>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</si>
  <si>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</si>
  <si>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</si>
  <si>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</si>
  <si>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</si>
  <si>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</si>
  <si>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</si>
  <si>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</si>
  <si>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</si>
  <si>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</si>
  <si>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</si>
  <si>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</si>
  <si>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</si>
  <si>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</si>
  <si>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</si>
  <si>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</si>
  <si>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</si>
  <si>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</si>
  <si>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</si>
  <si>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</si>
  <si>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</si>
  <si>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</si>
  <si>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</si>
  <si>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</si>
  <si>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</si>
  <si>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</si>
  <si>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</si>
  <si>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</si>
  <si>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</si>
  <si>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</si>
  <si>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</si>
  <si>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</si>
  <si>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</si>
  <si>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</si>
  <si>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</si>
  <si>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</si>
  <si>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</si>
  <si>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</si>
  <si>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</si>
  <si>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</si>
  <si>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</si>
  <si>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</si>
  <si>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</si>
  <si>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</si>
  <si>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</si>
  <si>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</si>
  <si>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</si>
  <si>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</si>
  <si>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</si>
  <si>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</si>
  <si>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</si>
  <si>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</si>
  <si>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</si>
  <si>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</si>
  <si>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</si>
  <si>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</si>
  <si>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</si>
  <si>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</si>
  <si>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</si>
  <si>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</si>
  <si>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</si>
  <si>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</si>
  <si>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</si>
  <si>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</si>
  <si>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</si>
  <si>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</si>
  <si>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</si>
  <si>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</si>
  <si>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</si>
  <si>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</si>
  <si>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</si>
  <si>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</si>
  <si>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</si>
  <si>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</si>
  <si>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</si>
  <si>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</si>
  <si>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</si>
  <si>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</si>
  <si>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</si>
  <si>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</si>
  <si>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</si>
  <si>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</si>
  <si>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</si>
  <si>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</si>
  <si>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</si>
  <si>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</si>
  <si>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</si>
  <si>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</si>
  <si>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</si>
  <si>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</si>
  <si>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</si>
  <si>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</si>
  <si>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</si>
  <si>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</si>
  <si>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</si>
  <si>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</si>
  <si>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</si>
  <si>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</si>
  <si>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</si>
  <si>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</si>
  <si>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</si>
  <si>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</si>
  <si>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</si>
  <si>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</si>
  <si>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</si>
  <si>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</si>
  <si>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</si>
  <si>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</si>
  <si>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</si>
  <si>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</si>
  <si>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</si>
  <si>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</si>
  <si>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</si>
  <si>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</si>
  <si>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</si>
  <si>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</si>
  <si>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</si>
  <si>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</si>
  <si>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</si>
  <si>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</si>
  <si>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</si>
  <si>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</si>
  <si>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</si>
  <si>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</si>
  <si>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</si>
  <si>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</si>
  <si>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</si>
  <si>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</si>
  <si>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</si>
  <si>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</si>
  <si>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</si>
  <si>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</si>
  <si>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</si>
  <si>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</si>
  <si>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</si>
  <si>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</si>
  <si>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</si>
  <si>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</si>
  <si>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</si>
  <si>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</si>
  <si>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</si>
  <si>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</si>
  <si>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</si>
  <si>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</si>
  <si>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</si>
  <si>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</si>
  <si>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</si>
  <si>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</si>
  <si>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</si>
  <si>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</si>
  <si>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</si>
  <si>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</si>
  <si>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</si>
  <si>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</si>
  <si>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</si>
  <si>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</si>
  <si>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</si>
  <si>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</si>
  <si>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</si>
  <si>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</si>
  <si>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</si>
  <si>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</si>
  <si>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</si>
  <si>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</si>
  <si>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</si>
  <si>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</si>
  <si>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</si>
  <si>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</si>
  <si>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</si>
  <si>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</si>
  <si>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</si>
  <si>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</si>
  <si>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</si>
  <si>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</si>
  <si>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</si>
  <si>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</si>
  <si>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</si>
  <si>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</si>
  <si>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</si>
  <si>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</si>
  <si>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</si>
  <si>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</si>
  <si>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</si>
  <si>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</si>
  <si>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</si>
  <si>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</si>
  <si>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</si>
  <si>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</si>
  <si>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</si>
  <si>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</si>
  <si>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</si>
  <si>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</si>
  <si>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</si>
  <si>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</si>
  <si>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</si>
  <si>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</si>
  <si>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</si>
  <si>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</si>
  <si>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</si>
  <si>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</si>
  <si>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</si>
  <si>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</si>
  <si>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</si>
  <si>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</si>
  <si>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</si>
  <si>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</si>
  <si>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</si>
  <si>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</si>
  <si>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</si>
  <si>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</si>
  <si>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</si>
  <si>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</si>
  <si>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</si>
  <si>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</si>
  <si>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</si>
  <si>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</si>
  <si>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</si>
  <si>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</si>
  <si>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</si>
  <si>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</si>
  <si>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</si>
  <si>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</si>
  <si>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</si>
  <si>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</si>
  <si>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</si>
  <si>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</si>
  <si>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</si>
  <si>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</si>
  <si>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</si>
  <si>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</si>
  <si>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</si>
  <si>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</si>
  <si>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</si>
  <si>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</si>
  <si>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</si>
  <si>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</si>
  <si>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</si>
  <si>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</si>
  <si>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</si>
  <si>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</si>
  <si>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</si>
  <si>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</si>
  <si>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</si>
  <si>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</si>
  <si>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</si>
  <si>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</si>
  <si>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</si>
  <si>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</si>
  <si>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</si>
  <si>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</si>
  <si>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</si>
  <si>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</si>
  <si>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</si>
  <si>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</si>
  <si>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</si>
  <si>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</si>
  <si>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</si>
  <si>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</si>
  <si>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</si>
  <si>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</si>
  <si>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</si>
  <si>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</si>
  <si>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</si>
  <si>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</si>
  <si>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</si>
  <si>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</si>
  <si>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</si>
  <si>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</si>
  <si>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</si>
  <si>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</si>
  <si>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</si>
  <si>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</si>
  <si>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</si>
  <si>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</si>
  <si>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</si>
  <si>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</si>
  <si>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</si>
  <si>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</si>
  <si>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</si>
  <si>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</si>
  <si>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</si>
  <si>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</si>
  <si>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</si>
  <si>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</si>
  <si>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</si>
  <si>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</si>
  <si>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</si>
  <si>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</si>
  <si>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</si>
  <si>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</si>
  <si>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</si>
  <si>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</si>
  <si>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</si>
  <si>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</si>
  <si>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</si>
  <si>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</si>
  <si>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</si>
  <si>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</si>
  <si>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</si>
  <si>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</si>
  <si>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</si>
  <si>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</si>
  <si>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</si>
  <si>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</si>
  <si>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</si>
  <si>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</si>
  <si>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</si>
  <si>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</si>
  <si>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</si>
  <si>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</si>
  <si>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</si>
  <si>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</si>
  <si>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</si>
  <si>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</si>
  <si>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</si>
  <si>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</si>
  <si>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</si>
  <si>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</si>
  <si>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</si>
  <si>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</si>
  <si>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</si>
  <si>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</si>
  <si>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</si>
  <si>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</si>
  <si>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</si>
  <si>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</si>
  <si>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</si>
  <si>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</si>
  <si>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</si>
  <si>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</si>
  <si>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</si>
  <si>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</si>
  <si>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</si>
  <si>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</si>
  <si>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</si>
  <si>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</si>
  <si>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</si>
  <si>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</si>
  <si>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</si>
  <si>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</si>
  <si>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</si>
  <si>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</si>
  <si>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</si>
  <si>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</si>
  <si>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</si>
  <si>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</si>
  <si>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</si>
  <si>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</si>
  <si>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</si>
  <si>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</si>
  <si>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</si>
  <si>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</si>
  <si>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</si>
  <si>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</si>
  <si>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</si>
  <si>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</si>
  <si>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</si>
  <si>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</si>
  <si>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</si>
  <si>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</si>
  <si>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</si>
  <si>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</si>
  <si>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</si>
  <si>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</si>
  <si>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</si>
  <si>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</si>
  <si>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</si>
  <si>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</si>
  <si>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</si>
  <si>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</si>
  <si>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</si>
  <si>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</si>
  <si>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</si>
  <si>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</si>
  <si>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</si>
  <si>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</si>
  <si>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</si>
  <si>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</si>
  <si>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</si>
  <si>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</si>
  <si>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</si>
  <si>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</si>
  <si>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</si>
  <si>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</si>
  <si>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</si>
  <si>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</si>
  <si>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</si>
  <si>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</si>
  <si>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</si>
  <si>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</si>
  <si>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</si>
  <si>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</si>
  <si>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</si>
  <si>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</si>
  <si>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</si>
  <si>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</si>
  <si>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</si>
  <si>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</si>
  <si>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</si>
  <si>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</si>
  <si>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</si>
  <si>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</si>
  <si>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</si>
  <si>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</si>
  <si>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</si>
  <si>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</si>
  <si>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</si>
  <si>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</si>
  <si>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</si>
  <si>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</si>
  <si>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</si>
  <si>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</si>
  <si>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</si>
  <si>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</si>
  <si>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</si>
  <si>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</si>
  <si>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</si>
  <si>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</si>
  <si>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</si>
  <si>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</si>
  <si>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</si>
  <si>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</si>
  <si>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</si>
  <si>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</si>
  <si>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</si>
  <si>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</si>
  <si>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</si>
  <si>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</si>
  <si>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</si>
  <si>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</si>
  <si>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</si>
  <si>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</si>
  <si>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</si>
  <si>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</si>
  <si>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</si>
  <si>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</si>
  <si>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</si>
  <si>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</si>
  <si>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</si>
  <si>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</si>
  <si>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</si>
  <si>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</si>
  <si>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</si>
  <si>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</si>
  <si>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</si>
  <si>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</si>
  <si>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</si>
  <si>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</si>
  <si>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</si>
  <si>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</si>
  <si>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</si>
  <si>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</si>
  <si>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</si>
  <si>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</si>
  <si>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</si>
  <si>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</si>
  <si>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</si>
  <si>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</si>
  <si>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</si>
  <si>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</si>
  <si>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</si>
  <si>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</si>
  <si>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</si>
  <si>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</si>
  <si>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</si>
  <si>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</si>
  <si>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</si>
  <si>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</si>
  <si>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</si>
  <si>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</si>
  <si>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</si>
  <si>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</si>
  <si>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</si>
  <si>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</si>
  <si>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</si>
  <si>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</si>
  <si>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</si>
  <si>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</si>
  <si>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</si>
  <si>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</si>
  <si>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</si>
  <si>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</si>
  <si>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</si>
  <si>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</si>
  <si>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</si>
  <si>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</si>
  <si>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</si>
  <si>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</si>
  <si>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</si>
  <si>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</si>
  <si>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</si>
  <si>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</si>
  <si>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</si>
  <si>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</si>
  <si>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</si>
  <si>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</si>
  <si>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</si>
  <si>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</si>
  <si>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</si>
  <si>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</si>
  <si>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</si>
  <si>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</si>
  <si>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</si>
  <si>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</si>
  <si>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</si>
  <si>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</si>
  <si>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</si>
  <si>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</si>
  <si>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</si>
  <si>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</si>
  <si>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</si>
  <si>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</si>
  <si>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</si>
  <si>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</si>
  <si>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</si>
  <si>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</si>
  <si>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</si>
  <si>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</si>
  <si>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</si>
  <si>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</si>
  <si>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</si>
  <si>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</si>
  <si>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</si>
  <si>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</si>
  <si>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</si>
  <si>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</si>
  <si>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</si>
  <si>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</si>
  <si>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</si>
  <si>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</si>
  <si>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</si>
  <si>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</si>
  <si>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</si>
  <si>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</si>
  <si>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</si>
  <si>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</si>
  <si>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</si>
  <si>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</si>
  <si>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</si>
  <si>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</si>
  <si>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</si>
  <si>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</si>
  <si>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</si>
  <si>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</si>
  <si>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</si>
  <si>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</si>
  <si>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</si>
  <si>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</si>
  <si>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</si>
  <si>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</si>
  <si>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</si>
  <si>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</si>
  <si>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</si>
  <si>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</si>
  <si>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</si>
  <si>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</si>
  <si>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</si>
  <si>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</si>
  <si>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</si>
  <si>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</si>
  <si>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</si>
  <si>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</si>
  <si>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</si>
  <si>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</si>
  <si>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</si>
  <si>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</si>
  <si>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</si>
  <si>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</si>
  <si>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</si>
  <si>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</si>
  <si>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</si>
  <si>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</si>
  <si>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</si>
  <si>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</si>
  <si>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</si>
  <si>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</si>
  <si>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</si>
  <si>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</si>
  <si>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</si>
  <si>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</si>
  <si>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</si>
  <si>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</si>
  <si>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</si>
  <si>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</si>
  <si>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</si>
  <si>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</si>
  <si>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</si>
  <si>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</si>
  <si>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</si>
  <si>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</si>
  <si>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</si>
  <si>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</si>
  <si>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</si>
  <si>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</si>
  <si>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</si>
  <si>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</si>
  <si>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</si>
  <si>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</si>
  <si>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</si>
  <si>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</si>
  <si>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</si>
  <si>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</si>
  <si>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</si>
  <si>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</si>
  <si>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</si>
  <si>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</si>
  <si>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</si>
  <si>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</si>
  <si>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</si>
  <si>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</si>
  <si>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</si>
  <si>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</si>
  <si>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</si>
  <si>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</si>
  <si>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</si>
  <si>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</si>
  <si>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</si>
  <si>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</si>
  <si>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</si>
  <si>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</si>
  <si>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</si>
  <si>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</si>
  <si>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</si>
  <si>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</si>
  <si>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</si>
  <si>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</si>
  <si>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</si>
  <si>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</si>
  <si>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</si>
  <si>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</si>
  <si>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</si>
  <si>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</si>
  <si>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</si>
  <si>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</si>
  <si>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</si>
  <si>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</si>
  <si>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</si>
  <si>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</si>
  <si>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</si>
  <si>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</si>
  <si>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</si>
  <si>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</si>
  <si>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</si>
  <si>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</si>
  <si>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</si>
  <si>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</si>
  <si>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</si>
  <si>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</si>
  <si>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</si>
  <si>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</si>
  <si>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</si>
  <si>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</si>
  <si>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</si>
  <si>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</si>
  <si>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</si>
  <si>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</si>
  <si>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</si>
  <si>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</si>
  <si>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</si>
  <si>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</si>
  <si>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</si>
  <si>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</si>
  <si>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</si>
  <si>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</si>
  <si>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</si>
  <si>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</si>
  <si>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</si>
  <si>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</si>
  <si>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</si>
  <si>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</si>
  <si>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</si>
  <si>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</si>
  <si>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</si>
  <si>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</si>
  <si>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</si>
  <si>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</si>
  <si>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</si>
  <si>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</si>
  <si>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</si>
  <si>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</si>
  <si>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</si>
  <si>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</si>
  <si>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</si>
  <si>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</si>
  <si>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</si>
  <si>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</si>
  <si>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</si>
  <si>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</si>
  <si>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</si>
  <si>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</si>
  <si>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</si>
  <si>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</si>
  <si>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</si>
  <si>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</si>
  <si>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</si>
  <si>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</si>
  <si>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</si>
  <si>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</si>
  <si>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</si>
  <si>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</si>
  <si>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</si>
  <si>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</si>
  <si>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</si>
  <si>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</si>
  <si>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</si>
  <si>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</si>
  <si>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</si>
  <si>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</si>
  <si>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</si>
  <si>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</si>
  <si>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</si>
  <si>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</si>
  <si>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</si>
  <si>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</si>
  <si>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</si>
  <si>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</si>
  <si>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</si>
  <si>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</si>
  <si>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</si>
  <si>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</si>
  <si>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</si>
  <si>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</si>
  <si>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</si>
  <si>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</si>
  <si>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</si>
  <si>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</si>
  <si>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</si>
  <si>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</si>
  <si>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</si>
  <si>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</si>
  <si>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</si>
  <si>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</si>
  <si>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</si>
  <si>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</si>
  <si>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</si>
  <si>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</si>
  <si>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</si>
  <si>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</si>
  <si>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</si>
  <si>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</si>
  <si>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</si>
  <si>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</si>
  <si>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</si>
  <si>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</si>
  <si>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</si>
  <si>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</si>
  <si>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</si>
  <si>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</si>
  <si>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</si>
  <si>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</si>
  <si>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</si>
  <si>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</si>
  <si>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</si>
  <si>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</si>
  <si>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</si>
  <si>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</si>
  <si>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</si>
  <si>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</si>
  <si>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</si>
  <si>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</si>
  <si>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</si>
  <si>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</si>
  <si>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</si>
  <si>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</si>
  <si>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</si>
  <si>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</si>
  <si>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</si>
  <si>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</si>
  <si>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</si>
  <si>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</si>
  <si>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</si>
  <si>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</si>
  <si>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</si>
  <si>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</si>
  <si>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</si>
  <si>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</si>
  <si>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</si>
  <si>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</si>
  <si>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</si>
  <si>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</si>
  <si>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</si>
  <si>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</si>
  <si>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</si>
  <si>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</si>
  <si>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</si>
  <si>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</si>
  <si>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</si>
  <si>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</si>
  <si>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</si>
  <si>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</si>
  <si>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</si>
  <si>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</si>
  <si>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</si>
  <si>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</si>
  <si>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</si>
  <si>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</si>
  <si>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</si>
  <si>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</si>
  <si>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</si>
  <si>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</si>
  <si>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</si>
  <si>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</si>
  <si>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</si>
  <si>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</si>
  <si>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</si>
  <si>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</si>
  <si>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</si>
  <si>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</si>
  <si>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</si>
  <si>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</si>
  <si>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</si>
  <si>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</si>
  <si>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</si>
  <si>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</si>
  <si>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</si>
  <si>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</si>
  <si>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</si>
  <si>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</si>
  <si>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</si>
  <si>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</si>
  <si>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</si>
  <si>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</si>
  <si>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</si>
  <si>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</si>
  <si>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</si>
  <si>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</si>
  <si>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</si>
  <si>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</si>
  <si>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</si>
  <si>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</si>
  <si>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</si>
  <si>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</si>
  <si>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</si>
  <si>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</si>
  <si>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</si>
  <si>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</si>
  <si>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</si>
  <si>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</si>
  <si>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</si>
  <si>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</si>
  <si>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</si>
  <si>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</si>
  <si>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</si>
  <si>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</si>
  <si>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</si>
  <si>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</si>
  <si>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</si>
  <si>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</si>
  <si>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</si>
  <si>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</si>
  <si>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</si>
  <si>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</si>
  <si>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</si>
  <si>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</si>
  <si>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</si>
  <si>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</si>
  <si>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</si>
  <si>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</si>
  <si>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</si>
  <si>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</si>
  <si>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</si>
  <si>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</si>
  <si>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</si>
  <si>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</si>
  <si>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</si>
  <si>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</si>
  <si>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</si>
  <si>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</si>
  <si>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</si>
  <si>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</si>
  <si>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</si>
  <si>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</si>
  <si>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</si>
  <si>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</si>
  <si>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</si>
  <si>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</si>
  <si>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</si>
  <si>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</si>
  <si>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</si>
  <si>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</si>
  <si>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</si>
  <si>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</si>
  <si>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</si>
  <si>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</si>
  <si>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</si>
  <si>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</si>
  <si>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</si>
  <si>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</si>
  <si>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</si>
  <si>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</si>
  <si>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</si>
  <si>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</si>
  <si>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</si>
  <si>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</si>
  <si>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</si>
  <si>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</si>
  <si>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</si>
  <si>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</si>
  <si>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</si>
  <si>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</si>
  <si>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</si>
  <si>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</si>
  <si>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</si>
  <si>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</si>
  <si>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</si>
  <si>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</si>
  <si>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</si>
  <si>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</si>
  <si>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</si>
  <si>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</si>
  <si>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</si>
  <si>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</si>
  <si>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</si>
  <si>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</si>
  <si>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</si>
  <si>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</si>
  <si>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</si>
  <si>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</si>
  <si>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</si>
  <si>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</si>
  <si>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</si>
  <si>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</si>
  <si>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</si>
  <si>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</si>
  <si>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</si>
  <si>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</si>
  <si>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</si>
  <si>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</si>
  <si>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</si>
  <si>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</si>
  <si>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</si>
  <si>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</si>
  <si>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</si>
  <si>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</si>
  <si>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</si>
  <si>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</si>
  <si>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</si>
  <si>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</si>
  <si>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</si>
  <si>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</si>
  <si>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</si>
  <si>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</si>
  <si>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</si>
  <si>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</si>
  <si>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</si>
  <si>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</si>
  <si>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</si>
  <si>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</si>
  <si>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</si>
  <si>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</si>
  <si>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</si>
  <si>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</si>
  <si>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</si>
  <si>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</si>
  <si>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</si>
  <si>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</si>
  <si>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</si>
  <si>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</si>
  <si>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</si>
  <si>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</si>
  <si>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</si>
  <si>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</si>
  <si>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</si>
  <si>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</si>
  <si>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</si>
  <si>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</si>
  <si>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</si>
  <si>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</si>
  <si>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</si>
  <si>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</si>
  <si>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</si>
  <si>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</si>
  <si>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</si>
  <si>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</si>
  <si>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</si>
  <si>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</si>
  <si>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</si>
  <si>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</si>
  <si>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</si>
  <si>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</si>
  <si>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</si>
  <si>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</si>
  <si>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</si>
  <si>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</si>
  <si>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</si>
  <si>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</si>
  <si>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</si>
  <si>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</si>
  <si>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</si>
  <si>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</si>
  <si>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</si>
  <si>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</si>
  <si>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</si>
  <si>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</si>
  <si>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</si>
  <si>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</si>
  <si>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</si>
  <si>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</si>
  <si>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</si>
  <si>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</si>
  <si>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</si>
  <si>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</si>
  <si>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</si>
  <si>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</si>
  <si>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</si>
  <si>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</si>
  <si>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</si>
  <si>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</si>
  <si>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</si>
  <si>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</si>
  <si>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</si>
  <si>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</si>
  <si>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</si>
  <si>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</si>
  <si>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</si>
  <si>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</si>
  <si>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</si>
  <si>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</si>
  <si>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</si>
  <si>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</si>
  <si>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</si>
  <si>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</si>
  <si>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</si>
  <si>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</si>
  <si>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</si>
  <si>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</si>
  <si>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</si>
  <si>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</si>
  <si>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</si>
  <si>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</si>
  <si>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</si>
  <si>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</si>
  <si>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</si>
  <si>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</si>
  <si>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</si>
  <si>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</si>
  <si>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</si>
  <si>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</si>
  <si>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</si>
  <si>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</si>
  <si>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</si>
  <si>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</si>
  <si>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</si>
  <si>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</si>
  <si>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</si>
  <si>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</si>
  <si>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</si>
  <si>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</si>
  <si>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</si>
  <si>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</si>
  <si>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</si>
  <si>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</si>
  <si>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</si>
  <si>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</si>
  <si>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</si>
  <si>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</si>
  <si>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</si>
  <si>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</si>
  <si>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</si>
  <si>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</si>
  <si>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</si>
  <si>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</si>
  <si>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</si>
  <si>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</si>
  <si>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</si>
  <si>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</si>
  <si>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</si>
  <si>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</si>
  <si>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</si>
  <si>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</si>
  <si>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</si>
  <si>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</si>
  <si>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</si>
  <si>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</si>
  <si>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</si>
  <si>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</si>
  <si>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</si>
  <si>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</si>
  <si>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</si>
  <si>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</si>
  <si>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</si>
  <si>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</si>
  <si>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</si>
  <si>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</si>
  <si>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</si>
  <si>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</si>
  <si>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</si>
  <si>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</si>
  <si>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</si>
  <si>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</si>
  <si>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</si>
  <si>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</si>
  <si>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</si>
  <si>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</si>
  <si>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</si>
  <si>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</si>
  <si>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</si>
  <si>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</si>
  <si>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</si>
  <si>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</si>
  <si>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</si>
  <si>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</si>
  <si>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</si>
  <si>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</si>
  <si>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</si>
  <si>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</si>
  <si>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</si>
  <si>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</si>
  <si>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</si>
  <si>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</si>
  <si>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</si>
  <si>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</si>
  <si>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</si>
  <si>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</si>
  <si>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</si>
  <si>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</si>
  <si>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</si>
  <si>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</si>
  <si>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</si>
  <si>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</si>
  <si>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</si>
  <si>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</si>
  <si>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</si>
  <si>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</si>
  <si>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</si>
  <si>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</si>
  <si>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</si>
  <si>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</si>
  <si>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</si>
  <si>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</si>
  <si>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</si>
  <si>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</si>
  <si>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</si>
  <si>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</si>
  <si>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</si>
  <si>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</si>
  <si>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</si>
  <si>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</si>
  <si>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</si>
  <si>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</si>
  <si>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</si>
  <si>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</si>
  <si>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</si>
  <si>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</si>
  <si>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</si>
  <si>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</si>
  <si>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</si>
  <si>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</si>
  <si>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</si>
  <si>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</si>
  <si>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</si>
  <si>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</si>
  <si>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</si>
  <si>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</si>
  <si>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</si>
  <si>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</si>
  <si>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</si>
  <si>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</si>
  <si>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</si>
  <si>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</si>
  <si>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</si>
  <si>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</si>
  <si>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</si>
  <si>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</si>
  <si>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</si>
  <si>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</si>
  <si>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</si>
  <si>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</si>
  <si>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</si>
  <si>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</si>
  <si>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</si>
  <si>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</si>
  <si>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</si>
  <si>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</si>
  <si>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</si>
  <si>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</si>
  <si>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</si>
  <si>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</si>
  <si>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</si>
  <si>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</si>
  <si>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</si>
  <si>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</si>
  <si>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</si>
  <si>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</si>
  <si>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</si>
  <si>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</si>
  <si>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</si>
  <si>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</si>
  <si>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</si>
  <si>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</si>
  <si>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</si>
  <si>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</si>
  <si>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</si>
  <si>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</si>
  <si>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</si>
  <si>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</si>
  <si>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</si>
  <si>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</si>
  <si>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</si>
  <si>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</si>
  <si>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</si>
  <si>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</si>
  <si>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</si>
  <si>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</si>
  <si>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</si>
  <si>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</si>
  <si>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</si>
  <si>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</si>
  <si>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</si>
  <si>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</si>
  <si>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</si>
  <si>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</si>
  <si>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</si>
  <si>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</si>
  <si>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</si>
  <si>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</si>
  <si>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</si>
  <si>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</si>
  <si>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</si>
  <si>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</si>
  <si>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</si>
  <si>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</si>
  <si>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</si>
  <si>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</si>
  <si>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</si>
  <si>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</si>
  <si>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</si>
  <si>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</si>
  <si>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</si>
  <si>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</si>
  <si>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</si>
  <si>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</si>
  <si>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</si>
  <si>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</si>
  <si>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</si>
  <si>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</si>
  <si>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</si>
  <si>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</si>
  <si>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</si>
  <si>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</si>
  <si>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</si>
  <si>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</si>
  <si>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</si>
  <si>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</si>
  <si>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</si>
  <si>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</si>
  <si>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</si>
  <si>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</si>
  <si>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</si>
  <si>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</si>
  <si>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</si>
  <si>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</si>
  <si>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</si>
  <si>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</si>
  <si>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</si>
  <si>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</si>
  <si>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</si>
  <si>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</si>
  <si>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</si>
  <si>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</si>
  <si>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</si>
  <si>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</si>
  <si>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</si>
  <si>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</si>
  <si>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</si>
  <si>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</si>
  <si>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</si>
  <si>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</si>
  <si>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</si>
  <si>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</si>
  <si>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</si>
  <si>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</si>
  <si>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</si>
  <si>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</si>
  <si>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</si>
  <si>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</si>
  <si>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</si>
  <si>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</si>
  <si>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</si>
  <si>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</si>
  <si>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</si>
  <si>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</si>
  <si>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</si>
  <si>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</si>
  <si>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</si>
  <si>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</si>
  <si>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</si>
  <si>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</si>
  <si>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</si>
  <si>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</si>
  <si>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</si>
  <si>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</si>
  <si>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</si>
  <si>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</si>
  <si>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</si>
  <si>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</si>
  <si>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</si>
  <si>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</si>
  <si>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</si>
  <si>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</si>
  <si>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</si>
  <si>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</si>
  <si>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</si>
  <si>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</si>
  <si>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</si>
  <si>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</si>
  <si>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</si>
  <si>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</si>
  <si>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</si>
  <si>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</si>
  <si>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</si>
  <si>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</si>
  <si>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</si>
  <si>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</si>
  <si>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</si>
  <si>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</si>
  <si>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</si>
  <si>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</si>
  <si>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</si>
  <si>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</si>
  <si>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</si>
  <si>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</si>
  <si>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</si>
  <si>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</si>
  <si>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</si>
  <si>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</si>
  <si>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</si>
  <si>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</si>
  <si>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</si>
  <si>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</si>
  <si>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</si>
  <si>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</si>
  <si>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</si>
  <si>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</si>
  <si>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</si>
  <si>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</si>
  <si>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</si>
  <si>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</si>
  <si>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</si>
  <si>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</si>
  <si>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</si>
  <si>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</si>
  <si>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</si>
  <si>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</si>
  <si>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</si>
  <si>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</si>
  <si>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</si>
  <si>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</si>
  <si>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</si>
  <si>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</si>
  <si>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</si>
  <si>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</si>
  <si>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</si>
  <si>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</si>
  <si>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</si>
  <si>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</si>
  <si>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</si>
  <si>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</si>
  <si>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</si>
  <si>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</si>
  <si>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</si>
  <si>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</si>
  <si>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</si>
  <si>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</si>
  <si>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</si>
  <si>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</si>
  <si>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</si>
  <si>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</si>
  <si>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</si>
  <si>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</si>
  <si>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</si>
  <si>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</si>
  <si>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</si>
  <si>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</si>
  <si>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</si>
  <si>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</si>
  <si>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</si>
  <si>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</si>
  <si>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</si>
  <si>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</si>
  <si>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</si>
  <si>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</si>
  <si>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</si>
  <si>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</si>
  <si>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</si>
  <si>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</si>
  <si>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</si>
  <si>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</si>
  <si>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</si>
  <si>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</si>
  <si>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</si>
  <si>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</si>
  <si>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</si>
  <si>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</si>
  <si>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</si>
  <si>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</si>
  <si>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</si>
  <si>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</si>
  <si>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</si>
  <si>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</si>
  <si>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</si>
  <si>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</si>
  <si>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</si>
  <si>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</si>
  <si>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</si>
  <si>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</si>
  <si>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</si>
  <si>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</si>
  <si>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</si>
  <si>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</si>
  <si>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</si>
  <si>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</si>
  <si>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</si>
  <si>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</si>
  <si>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</si>
  <si>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</si>
  <si>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</si>
  <si>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</si>
  <si>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</si>
  <si>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</si>
  <si>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</si>
  <si>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</si>
  <si>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</si>
  <si>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</si>
  <si>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</si>
  <si>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</si>
  <si>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</si>
  <si>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</si>
  <si>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</si>
  <si>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</si>
  <si>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</si>
  <si>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</si>
  <si>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</si>
  <si>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</si>
  <si>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</si>
  <si>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</si>
  <si>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</si>
  <si>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</si>
  <si>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</si>
  <si>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</si>
  <si>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</si>
  <si>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</si>
  <si>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</si>
  <si>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</si>
  <si>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</si>
  <si>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</si>
  <si>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</si>
  <si>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</si>
  <si>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</si>
  <si>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</si>
  <si>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</si>
  <si>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</si>
  <si>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</si>
  <si>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</si>
  <si>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</si>
  <si>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</si>
  <si>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</si>
  <si>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</si>
  <si>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</si>
  <si>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</si>
  <si>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</si>
  <si>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</si>
  <si>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</si>
  <si>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</si>
  <si>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</si>
  <si>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</si>
  <si>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</si>
  <si>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</si>
  <si>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</si>
  <si>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</si>
  <si>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</si>
  <si>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</si>
  <si>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</si>
  <si>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</si>
  <si>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</si>
  <si>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</si>
  <si>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</si>
  <si>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</si>
  <si>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</si>
  <si>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</si>
  <si>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</si>
  <si>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</si>
  <si>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</si>
  <si>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</si>
  <si>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</si>
  <si>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</si>
  <si>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</si>
  <si>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</si>
  <si>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</si>
  <si>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</si>
  <si>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</si>
  <si>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</si>
  <si>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</si>
  <si>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</si>
  <si>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</si>
  <si>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</si>
  <si>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</si>
  <si>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</si>
  <si>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</si>
  <si>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</si>
  <si>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</si>
  <si>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</si>
  <si>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</si>
  <si>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</si>
  <si>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</si>
  <si>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</si>
  <si>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</si>
  <si>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</si>
  <si>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</si>
  <si>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</si>
  <si>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</si>
  <si>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</si>
  <si>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</si>
  <si>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</si>
  <si>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</si>
  <si>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</si>
  <si>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</si>
  <si>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</si>
  <si>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</si>
  <si>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</si>
  <si>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</si>
  <si>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</si>
  <si>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</si>
  <si>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</si>
  <si>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</si>
  <si>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</si>
  <si>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</si>
  <si>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</si>
  <si>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</si>
  <si>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</si>
  <si>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</si>
  <si>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</si>
  <si>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</si>
  <si>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</si>
  <si>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</si>
  <si>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</si>
  <si>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</si>
  <si>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</si>
  <si>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</si>
  <si>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</si>
  <si>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</si>
  <si>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</si>
  <si>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</si>
  <si>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</si>
  <si>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</si>
  <si>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</si>
  <si>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</si>
  <si>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</si>
  <si>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</si>
  <si>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</si>
  <si>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</si>
  <si>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</si>
  <si>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</si>
  <si>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</si>
  <si>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</si>
  <si>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</si>
  <si>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</si>
  <si>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</si>
  <si>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</si>
  <si>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</si>
  <si>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</si>
  <si>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</si>
  <si>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</si>
  <si>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</si>
  <si>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</si>
  <si>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</si>
  <si>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</si>
  <si>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</si>
  <si>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</si>
  <si>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</si>
  <si>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</si>
  <si>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</si>
  <si>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</si>
  <si>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</si>
  <si>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</si>
  <si>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</si>
  <si>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</si>
  <si>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</si>
  <si>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</si>
  <si>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</si>
  <si>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</si>
  <si>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</si>
  <si>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</si>
  <si>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</si>
  <si>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</si>
  <si>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</si>
  <si>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</si>
  <si>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</si>
  <si>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</si>
  <si>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</si>
  <si>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</si>
  <si>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</si>
  <si>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</si>
  <si>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</si>
  <si>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</si>
  <si>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</si>
  <si>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</si>
  <si>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</si>
  <si>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</si>
  <si>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</si>
  <si>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</si>
  <si>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</si>
  <si>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</si>
  <si>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</si>
  <si>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</si>
  <si>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</si>
  <si>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</si>
  <si>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</si>
  <si>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</si>
  <si>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</si>
  <si>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</si>
  <si>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</si>
  <si>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</si>
  <si>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</si>
  <si>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</si>
  <si>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</si>
  <si>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</si>
  <si>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</si>
  <si>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</si>
  <si>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</si>
  <si>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</si>
  <si>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</si>
  <si>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</si>
  <si>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</si>
  <si>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</si>
  <si>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</si>
  <si>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</si>
  <si>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</si>
  <si>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</si>
  <si>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</si>
  <si>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</si>
  <si>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</si>
  <si>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</si>
  <si>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</si>
  <si>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</si>
  <si>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</si>
  <si>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</si>
  <si>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</si>
  <si>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</si>
  <si>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</si>
  <si>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</si>
  <si>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</si>
  <si>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</si>
  <si>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</si>
  <si>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</si>
  <si>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</si>
  <si>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</si>
  <si>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</si>
  <si>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</si>
  <si>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</si>
  <si>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</si>
  <si>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</si>
  <si>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</si>
  <si>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</si>
  <si>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</si>
  <si>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</si>
  <si>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</si>
  <si>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</si>
  <si>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</si>
  <si>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</si>
  <si>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</si>
  <si>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</si>
  <si>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</si>
  <si>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</si>
  <si>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</si>
  <si>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</si>
  <si>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</si>
  <si>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</si>
  <si>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</si>
  <si>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</si>
  <si>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</si>
  <si>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</si>
  <si>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</si>
  <si>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</si>
  <si>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</si>
  <si>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</si>
  <si>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</si>
  <si>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</si>
  <si>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</si>
  <si>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</si>
  <si>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</si>
  <si>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</si>
  <si>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</si>
  <si>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</si>
  <si>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</si>
  <si>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</si>
  <si>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</si>
  <si>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</si>
  <si>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</si>
  <si>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</si>
  <si>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</si>
  <si>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</si>
  <si>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</si>
  <si>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</si>
  <si>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</si>
  <si>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</si>
  <si>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</si>
  <si>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</si>
  <si>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</si>
  <si>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</si>
  <si>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</si>
  <si>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</si>
  <si>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</si>
  <si>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</si>
  <si>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</si>
  <si>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</si>
  <si>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</si>
  <si>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</si>
  <si>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</si>
  <si>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</si>
  <si>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</si>
  <si>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</si>
  <si>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</si>
  <si>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</si>
  <si>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</si>
  <si>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</si>
  <si>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</si>
  <si>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</si>
  <si>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</si>
  <si>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</si>
  <si>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</si>
  <si>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</si>
  <si>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</si>
  <si>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</si>
  <si>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</si>
  <si>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</si>
  <si>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</si>
  <si>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</si>
  <si>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</si>
  <si>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</si>
  <si>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</si>
  <si>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</si>
  <si>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</si>
  <si>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</si>
  <si>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</si>
  <si>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</si>
  <si>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</si>
  <si>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</si>
  <si>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</si>
  <si>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</si>
  <si>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</si>
  <si>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</si>
  <si>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</si>
  <si>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</si>
  <si>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</si>
  <si>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</si>
  <si>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</si>
  <si>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</si>
  <si>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</si>
  <si>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</si>
  <si>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</si>
  <si>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</si>
  <si>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</si>
  <si>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</si>
  <si>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</si>
  <si>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</si>
  <si>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</si>
  <si>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</si>
  <si>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</si>
  <si>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</si>
  <si>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</si>
  <si>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</si>
  <si>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</si>
  <si>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</si>
  <si>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</si>
  <si>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</si>
  <si>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</si>
  <si>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</si>
  <si>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</si>
  <si>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</si>
  <si>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</si>
  <si>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</si>
  <si>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</si>
  <si>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</si>
  <si>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</si>
  <si>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</si>
  <si>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</si>
  <si>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</si>
  <si>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</si>
  <si>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</si>
  <si>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</si>
  <si>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</si>
  <si>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</si>
  <si>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</si>
  <si>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</si>
  <si>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</si>
  <si>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</si>
  <si>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</si>
  <si>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</si>
  <si>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</si>
  <si>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</si>
  <si>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</si>
  <si>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</si>
  <si>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</si>
  <si>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</si>
  <si>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</si>
  <si>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</si>
  <si>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</si>
  <si>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</si>
  <si>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</si>
  <si>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</si>
  <si>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</si>
  <si>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</si>
  <si>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</si>
  <si>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</si>
  <si>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</si>
  <si>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</si>
  <si>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</si>
  <si>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</si>
  <si>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</si>
  <si>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</si>
  <si>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</si>
  <si>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</si>
  <si>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</si>
  <si>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</si>
  <si>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</si>
  <si>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</si>
  <si>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</si>
  <si>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</si>
  <si>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</si>
  <si>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</si>
  <si>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</si>
  <si>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</si>
  <si>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</si>
  <si>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</si>
  <si>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</si>
  <si>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</si>
  <si>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</si>
  <si>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</si>
  <si>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</si>
  <si>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</si>
  <si>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</si>
  <si>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</si>
  <si>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</si>
  <si>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</si>
  <si>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</si>
  <si>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</si>
  <si>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</si>
  <si>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</si>
  <si>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</si>
  <si>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</si>
  <si>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</si>
  <si>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</si>
  <si>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</si>
  <si>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</si>
  <si>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</si>
  <si>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</si>
  <si>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</si>
  <si>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</si>
  <si>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</si>
  <si>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</si>
  <si>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</si>
  <si>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</si>
  <si>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</si>
  <si>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</si>
  <si>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</si>
  <si>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</si>
  <si>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</si>
  <si>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</si>
  <si>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</si>
  <si>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</si>
  <si>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</si>
  <si>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</si>
  <si>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</si>
  <si>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</si>
  <si>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</si>
  <si>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</si>
  <si>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</si>
  <si>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</si>
  <si>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</si>
  <si>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</si>
  <si>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</si>
  <si>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</si>
  <si>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</si>
  <si>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</si>
  <si>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</si>
  <si>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</si>
  <si>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</si>
  <si>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</si>
  <si>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</si>
  <si>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</si>
  <si>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</si>
  <si>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</si>
  <si>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</si>
  <si>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</si>
  <si>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</si>
  <si>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</si>
  <si>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</si>
  <si>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</si>
  <si>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</si>
  <si>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</si>
  <si>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</si>
  <si>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</si>
  <si>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</si>
  <si>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</si>
  <si>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</si>
  <si>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</si>
  <si>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</si>
  <si>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</si>
  <si>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</si>
  <si>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</si>
  <si>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</si>
  <si>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</si>
  <si>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</si>
  <si>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</si>
  <si>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</si>
  <si>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</si>
  <si>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</si>
  <si>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</si>
  <si>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</si>
  <si>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</si>
  <si>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</si>
  <si>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</si>
  <si>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</si>
  <si>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</si>
  <si>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</si>
  <si>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</si>
  <si>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</si>
  <si>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</si>
  <si>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</si>
  <si>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</si>
  <si>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</si>
  <si>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</si>
  <si>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</si>
  <si>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</si>
  <si>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</si>
  <si>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</si>
  <si>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</si>
  <si>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</si>
  <si>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</si>
  <si>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</si>
  <si>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</si>
  <si>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</si>
  <si>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</si>
  <si>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</si>
  <si>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</si>
  <si>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</si>
  <si>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</si>
  <si>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</si>
  <si>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</si>
  <si>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</si>
  <si>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</si>
  <si>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</si>
  <si>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</si>
  <si>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</si>
  <si>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</si>
  <si>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</si>
  <si>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</si>
  <si>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</si>
  <si>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</si>
  <si>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</si>
  <si>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</si>
  <si>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</si>
  <si>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</si>
  <si>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</si>
  <si>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</si>
  <si>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</si>
  <si>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</si>
  <si>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</si>
  <si>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</si>
  <si>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</si>
  <si>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</si>
  <si>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</si>
  <si>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</si>
  <si>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</si>
  <si>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</si>
  <si>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</si>
  <si>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</si>
  <si>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</si>
  <si>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</si>
  <si>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</si>
  <si>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</si>
  <si>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</si>
  <si>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</si>
  <si>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</si>
  <si>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</si>
  <si>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</si>
  <si>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</si>
  <si>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</si>
  <si>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</si>
  <si>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</si>
  <si>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</si>
  <si>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</si>
  <si>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</si>
  <si>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</si>
  <si>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</si>
  <si>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</si>
  <si>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</si>
  <si>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</si>
  <si>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</si>
  <si>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</si>
  <si>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</si>
  <si>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</si>
  <si>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</si>
  <si>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</si>
  <si>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</si>
  <si>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</si>
  <si>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</si>
  <si>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</si>
  <si>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</si>
  <si>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</si>
  <si>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</si>
  <si>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</si>
  <si>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</si>
  <si>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</si>
  <si>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</si>
  <si>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</si>
  <si>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</si>
  <si>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</si>
  <si>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</si>
  <si>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</si>
  <si>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</si>
  <si>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</si>
  <si>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</si>
  <si>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</si>
  <si>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</si>
  <si>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</si>
  <si>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</si>
  <si>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</si>
  <si>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</si>
  <si>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</si>
  <si>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</si>
  <si>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</si>
  <si>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</si>
  <si>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</si>
  <si>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</si>
  <si>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</si>
  <si>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</si>
  <si>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</si>
  <si>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</si>
  <si>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</si>
  <si>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</si>
  <si>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</si>
  <si>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</si>
  <si>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</si>
  <si>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</si>
  <si>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</si>
  <si>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</si>
  <si>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</si>
  <si>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</si>
  <si>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</si>
  <si>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</si>
  <si>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</si>
  <si>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</si>
  <si>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</si>
  <si>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</si>
  <si>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</si>
  <si>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</si>
  <si>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</si>
  <si>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</si>
  <si>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</si>
  <si>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</si>
  <si>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</si>
  <si>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</si>
  <si>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</si>
  <si>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</si>
  <si>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</si>
  <si>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</si>
  <si>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</si>
  <si>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</si>
  <si>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</si>
  <si>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</si>
  <si>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</si>
  <si>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</si>
  <si>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</si>
  <si>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</si>
  <si>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</si>
  <si>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</si>
  <si>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</si>
  <si>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</si>
  <si>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</si>
  <si>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</si>
  <si>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</si>
  <si>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</si>
  <si>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</si>
  <si>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</si>
  <si>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</si>
  <si>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</si>
  <si>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</si>
  <si>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</si>
  <si>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</si>
  <si>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</si>
  <si>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</si>
  <si>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</si>
  <si>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</si>
  <si>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</si>
  <si>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</si>
  <si>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</si>
  <si>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</si>
  <si>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</si>
  <si>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</si>
  <si>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</si>
  <si>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</si>
  <si>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</si>
  <si>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</si>
  <si>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</si>
  <si>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</si>
  <si>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</si>
  <si>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</si>
  <si>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</si>
  <si>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</si>
  <si>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</si>
  <si>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</si>
  <si>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</si>
  <si>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</si>
  <si>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</si>
  <si>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</si>
  <si>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</si>
  <si>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</si>
  <si>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</si>
  <si>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</si>
  <si>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</si>
  <si>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</si>
  <si>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</si>
  <si>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</si>
  <si>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</si>
  <si>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</si>
  <si>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</si>
  <si>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</si>
  <si>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</si>
  <si>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</si>
  <si>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</si>
  <si>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</si>
  <si>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</si>
  <si>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</si>
  <si>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</si>
  <si>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</si>
  <si>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</si>
  <si>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</si>
  <si>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</si>
  <si>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</si>
  <si>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</si>
  <si>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</si>
  <si>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</si>
  <si>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</si>
  <si>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</si>
  <si>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</si>
  <si>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</si>
  <si>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</si>
  <si>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</si>
  <si>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</si>
  <si>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</si>
  <si>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</si>
  <si>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</si>
  <si>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</si>
  <si>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</si>
  <si>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</si>
  <si>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</si>
  <si>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</si>
  <si>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</si>
  <si>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</si>
  <si>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</si>
  <si>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</si>
  <si>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</si>
  <si>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</si>
  <si>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</si>
  <si>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</si>
  <si>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</si>
  <si>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</si>
  <si>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</si>
  <si>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</si>
  <si>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</si>
  <si>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</si>
  <si>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</si>
  <si>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</si>
  <si>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</si>
  <si>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</si>
  <si>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</si>
  <si>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</si>
  <si>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</si>
  <si>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</si>
  <si>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</si>
  <si>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</si>
  <si>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</si>
  <si>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</si>
  <si>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</si>
  <si>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</si>
  <si>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</si>
  <si>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</si>
  <si>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</si>
  <si>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</si>
  <si>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</si>
  <si>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</si>
  <si>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</si>
  <si>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</si>
  <si>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</si>
  <si>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</si>
  <si>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</si>
  <si>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</si>
  <si>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</si>
  <si>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</si>
  <si>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</si>
  <si>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</si>
  <si>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</si>
  <si>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</si>
  <si>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</si>
  <si>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</si>
  <si>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</si>
  <si>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</si>
  <si>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</si>
  <si>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</si>
  <si>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</si>
  <si>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</si>
  <si>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</si>
  <si>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</si>
  <si>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</si>
  <si>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</si>
  <si>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</si>
  <si>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</si>
  <si>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</si>
  <si>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</si>
  <si>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</si>
  <si>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</si>
  <si>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</si>
  <si>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</si>
  <si>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</si>
  <si>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</si>
  <si>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</si>
  <si>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</si>
  <si>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</si>
  <si>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</si>
  <si>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</si>
  <si>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</si>
  <si>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</si>
  <si>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</si>
  <si>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</si>
  <si>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</si>
  <si>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</si>
  <si>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</si>
  <si>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</si>
  <si>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</si>
  <si>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</si>
  <si>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</si>
  <si>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</si>
  <si>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</si>
  <si>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</si>
  <si>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</si>
  <si>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</si>
  <si>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</si>
  <si>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</si>
  <si>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</si>
  <si>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</si>
  <si>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</si>
  <si>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</si>
  <si>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</si>
  <si>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</si>
  <si>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</si>
  <si>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</si>
  <si>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</si>
  <si>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</si>
  <si>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</si>
  <si>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</si>
  <si>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</si>
  <si>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</si>
  <si>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</si>
  <si>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</si>
  <si>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</si>
  <si>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</si>
  <si>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</si>
  <si>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</si>
  <si>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</si>
  <si>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</si>
  <si>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</si>
  <si>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</si>
  <si>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</si>
  <si>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</si>
  <si>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</si>
  <si>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</si>
  <si>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</si>
  <si>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</si>
  <si>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</si>
  <si>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</si>
  <si>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</si>
  <si>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</si>
  <si>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</si>
  <si>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</si>
  <si>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</si>
  <si>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</si>
  <si>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</si>
  <si>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</si>
  <si>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</si>
  <si>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</si>
  <si>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</si>
  <si>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</si>
  <si>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</si>
  <si>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</si>
  <si>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</si>
  <si>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</si>
  <si>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</si>
  <si>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</si>
  <si>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</si>
  <si>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</si>
  <si>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</si>
  <si>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</si>
  <si>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</si>
  <si>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</si>
  <si>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</si>
  <si>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</si>
  <si>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</si>
  <si>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</si>
  <si>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</si>
  <si>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</si>
  <si>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</si>
  <si>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</si>
  <si>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</si>
  <si>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</si>
  <si>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</si>
  <si>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</si>
  <si>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</si>
  <si>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</si>
  <si>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</si>
  <si>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</si>
  <si>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</si>
  <si>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</si>
  <si>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</si>
  <si>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</si>
  <si>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</si>
  <si>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</si>
  <si>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</si>
  <si>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</si>
  <si>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</si>
  <si>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</si>
  <si>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</si>
  <si>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</si>
  <si>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</si>
  <si>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</si>
  <si>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</si>
  <si>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</si>
  <si>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</si>
  <si>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</si>
  <si>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</si>
  <si>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</si>
  <si>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</si>
  <si>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</si>
  <si>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</si>
  <si>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</si>
  <si>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</si>
  <si>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</si>
  <si>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</si>
  <si>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</si>
  <si>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</si>
  <si>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</si>
  <si>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</si>
  <si>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</si>
  <si>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</si>
  <si>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</si>
  <si>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</si>
  <si>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</si>
  <si>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</si>
  <si>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</si>
  <si>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</si>
  <si>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</si>
  <si>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</si>
  <si>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</si>
  <si>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</si>
  <si>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</si>
  <si>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</si>
  <si>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</si>
  <si>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</si>
  <si>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</si>
  <si>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</si>
  <si>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</si>
  <si>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</si>
  <si>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</si>
  <si>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</si>
  <si>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</si>
  <si>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</si>
  <si>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</si>
  <si>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</si>
  <si>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</si>
  <si>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</si>
  <si>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</si>
  <si>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</si>
  <si>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</si>
  <si>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</si>
  <si>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</si>
  <si>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</si>
  <si>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</si>
  <si>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</si>
  <si>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</si>
  <si>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</si>
  <si>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</si>
  <si>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</si>
  <si>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</si>
  <si>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</si>
  <si>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</si>
  <si>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</si>
  <si>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</si>
  <si>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</si>
  <si>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</si>
  <si>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</si>
  <si>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</si>
  <si>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</si>
  <si>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</si>
  <si>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</si>
  <si>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</si>
  <si>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</si>
  <si>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</si>
  <si>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</si>
  <si>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</si>
  <si>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</si>
  <si>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</si>
  <si>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</si>
  <si>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</si>
  <si>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</si>
  <si>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</si>
  <si>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</si>
  <si>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</si>
  <si>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</si>
  <si>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</si>
  <si>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</si>
  <si>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</si>
  <si>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</si>
  <si>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</si>
  <si>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</si>
  <si>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</si>
  <si>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</si>
  <si>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</si>
  <si>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</si>
  <si>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</si>
  <si>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</si>
  <si>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</si>
  <si>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</si>
  <si>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</si>
  <si>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</si>
  <si>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</si>
  <si>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</si>
  <si>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</si>
  <si>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</si>
  <si>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</si>
  <si>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</si>
  <si>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</si>
  <si>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</si>
  <si>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</si>
  <si>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</si>
  <si>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</si>
  <si>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</si>
  <si>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</si>
  <si>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</si>
  <si>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</si>
  <si>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</si>
  <si>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</si>
  <si>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</si>
  <si>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</si>
  <si>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</si>
  <si>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</si>
  <si>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</si>
  <si>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</si>
  <si>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</si>
  <si>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</si>
  <si>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</si>
  <si>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</si>
  <si>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</si>
  <si>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</si>
  <si>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</si>
  <si>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</si>
  <si>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</si>
  <si>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</si>
  <si>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</si>
  <si>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</si>
  <si>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</si>
  <si>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</si>
  <si>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</si>
  <si>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</si>
  <si>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</si>
  <si>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</si>
  <si>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</si>
  <si>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</si>
  <si>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</si>
  <si>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</si>
  <si>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</si>
  <si>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</si>
  <si>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</si>
  <si>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</si>
  <si>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</si>
  <si>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</si>
  <si>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</si>
  <si>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</si>
  <si>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</si>
  <si>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</si>
  <si>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</si>
  <si>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</si>
  <si>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</si>
  <si>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</si>
  <si>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</si>
  <si>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</si>
  <si>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</si>
  <si>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</si>
  <si>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</si>
  <si>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</si>
  <si>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</si>
  <si>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</si>
  <si>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</si>
  <si>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</si>
  <si>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</si>
  <si>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</si>
  <si>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</si>
  <si>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</si>
  <si>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</si>
  <si>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</si>
  <si>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</si>
  <si>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</si>
  <si>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</si>
  <si>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</si>
  <si>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</si>
  <si>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</si>
  <si>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</si>
  <si>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</si>
  <si>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</si>
  <si>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</si>
  <si>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</si>
  <si>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</si>
  <si>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</si>
  <si>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</si>
  <si>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</si>
  <si>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</si>
  <si>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</si>
  <si>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</si>
  <si>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</si>
  <si>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</si>
  <si>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</si>
  <si>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</si>
  <si>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</si>
  <si>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</si>
  <si>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</si>
  <si>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</si>
  <si>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</si>
  <si>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</si>
  <si>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</si>
  <si>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</si>
  <si>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</si>
  <si>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</si>
  <si>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</si>
  <si>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</si>
  <si>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</si>
  <si>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</si>
  <si>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</si>
  <si>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</si>
  <si>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</si>
  <si>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</si>
  <si>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</si>
  <si>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</si>
  <si>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</si>
  <si>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</si>
  <si>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</si>
  <si>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</si>
  <si>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</si>
  <si>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</si>
  <si>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</si>
  <si>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</si>
  <si>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</si>
  <si>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</si>
  <si>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</si>
  <si>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</si>
  <si>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</si>
  <si>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</si>
  <si>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</si>
  <si>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</si>
  <si>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</si>
  <si>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</si>
  <si>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</si>
  <si>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</si>
  <si>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</si>
  <si>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</si>
  <si>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</si>
  <si>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</si>
  <si>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</si>
  <si>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</si>
  <si>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</si>
  <si>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</si>
  <si>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</si>
  <si>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</si>
  <si>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</si>
  <si>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</si>
  <si>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</si>
  <si>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</si>
  <si>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</si>
  <si>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</si>
  <si>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</si>
  <si>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</si>
  <si>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</si>
  <si>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</si>
  <si>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</si>
  <si>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</si>
  <si>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</si>
  <si>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</si>
  <si>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</si>
  <si>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</si>
  <si>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</si>
  <si>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</si>
  <si>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</si>
  <si>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</si>
  <si>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</si>
  <si>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</si>
  <si>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</si>
  <si>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</si>
  <si>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</si>
  <si>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</si>
  <si>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</si>
  <si>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</si>
  <si>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</si>
  <si>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</si>
  <si>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</si>
  <si>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</si>
  <si>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</si>
  <si>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</si>
  <si>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</si>
  <si>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</si>
  <si>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</si>
  <si>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</si>
  <si>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</si>
  <si>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</si>
  <si>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</si>
  <si>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</si>
  <si>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</si>
  <si>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</si>
  <si>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</si>
  <si>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</si>
  <si>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</si>
  <si>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</si>
  <si>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</si>
  <si>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</si>
  <si>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</si>
  <si>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</si>
  <si>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</si>
  <si>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</si>
  <si>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</si>
  <si>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</si>
  <si>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</si>
  <si>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</si>
  <si>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</si>
  <si>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</si>
  <si>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</si>
  <si>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</si>
  <si>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</si>
  <si>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</si>
  <si>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</si>
  <si>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</si>
  <si>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</si>
  <si>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</si>
  <si>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</si>
  <si>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</si>
  <si>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</si>
  <si>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</si>
  <si>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</si>
  <si>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</si>
  <si>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</si>
  <si>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</si>
  <si>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</si>
  <si>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</si>
  <si>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</si>
  <si>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</si>
  <si>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</si>
  <si>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</si>
  <si>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</si>
  <si>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</si>
  <si>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</si>
  <si>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</si>
  <si>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</si>
  <si>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</si>
  <si>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</si>
  <si>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</si>
  <si>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</si>
  <si>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</si>
  <si>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</si>
  <si>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</si>
  <si>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</si>
  <si>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</si>
  <si>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</si>
  <si>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</si>
  <si>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</si>
  <si>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</si>
  <si>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</si>
  <si>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</si>
  <si>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</si>
  <si>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</si>
  <si>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</si>
  <si>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</si>
  <si>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</si>
  <si>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</si>
  <si>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</si>
  <si>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</si>
  <si>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</si>
  <si>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</si>
  <si>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</si>
  <si>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</si>
  <si>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</si>
  <si>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</si>
  <si>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</si>
  <si>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</si>
  <si>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</si>
  <si>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</si>
  <si>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</si>
  <si>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</si>
  <si>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</si>
  <si>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</si>
  <si>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</si>
  <si>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</si>
  <si>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</si>
  <si>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</si>
  <si>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</si>
  <si>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</si>
  <si>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</si>
  <si>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</si>
  <si>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</si>
  <si>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</si>
  <si>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</si>
  <si>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</si>
  <si>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</si>
  <si>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</si>
  <si>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</si>
  <si>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</si>
  <si>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</si>
  <si>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</si>
  <si>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</si>
  <si>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</si>
  <si>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</si>
  <si>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</si>
  <si>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</si>
  <si>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</si>
  <si>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</si>
  <si>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</si>
  <si>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</si>
  <si>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</si>
  <si>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</si>
  <si>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</si>
  <si>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</si>
  <si>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</si>
  <si>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</si>
  <si>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</si>
  <si>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</si>
  <si>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</si>
  <si>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</si>
  <si>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</si>
  <si>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</si>
  <si>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</si>
  <si>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</si>
  <si>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</si>
  <si>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</si>
  <si>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</si>
  <si>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</si>
  <si>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</si>
  <si>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</si>
  <si>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</si>
  <si>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</si>
  <si>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</si>
  <si>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</si>
  <si>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</si>
  <si>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</si>
  <si>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</si>
  <si>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</si>
  <si>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</si>
  <si>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</si>
  <si>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</si>
  <si>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</si>
  <si>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</si>
  <si>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</si>
  <si>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</si>
  <si>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</si>
  <si>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</si>
  <si>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</si>
  <si>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</si>
  <si>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</si>
  <si>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</si>
  <si>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</si>
  <si>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</si>
  <si>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</si>
  <si>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</si>
  <si>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</si>
  <si>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</si>
  <si>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</si>
  <si>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</si>
  <si>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</si>
  <si>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</si>
  <si>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</si>
  <si>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</si>
  <si>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</si>
  <si>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</si>
  <si>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</si>
  <si>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</si>
  <si>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</si>
  <si>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</si>
  <si>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</si>
  <si>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</si>
  <si>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</si>
  <si>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</si>
  <si>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</si>
  <si>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</si>
  <si>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</si>
  <si>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</si>
  <si>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</si>
  <si>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</si>
  <si>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</si>
  <si>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</si>
  <si>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</si>
  <si>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</si>
  <si>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</si>
  <si>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</si>
  <si>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</si>
  <si>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</si>
  <si>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</si>
  <si>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</si>
  <si>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</si>
  <si>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</si>
  <si>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</si>
  <si>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</si>
  <si>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</si>
  <si>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</si>
  <si>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</si>
  <si>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</si>
  <si>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</si>
  <si>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</si>
  <si>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</si>
  <si>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</si>
  <si>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</si>
  <si>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</si>
  <si>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</si>
  <si>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</si>
  <si>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</si>
  <si>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</si>
  <si>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</si>
  <si>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</si>
  <si>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</si>
  <si>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</si>
  <si>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</si>
  <si>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</si>
  <si>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</si>
  <si>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</si>
  <si>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</si>
  <si>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</si>
  <si>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</si>
  <si>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</si>
  <si>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</si>
  <si>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</si>
  <si>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</si>
  <si>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</si>
  <si>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</si>
  <si>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</si>
  <si>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</si>
  <si>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</si>
  <si>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</si>
  <si>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</si>
  <si>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</si>
  <si>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</si>
  <si>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</si>
  <si>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</si>
  <si>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</si>
  <si>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</si>
  <si>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</si>
  <si>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</si>
  <si>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</si>
  <si>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</si>
  <si>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</si>
  <si>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</si>
  <si>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</si>
  <si>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</si>
  <si>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</si>
  <si>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</si>
  <si>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</si>
  <si>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</si>
  <si>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</si>
  <si>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</si>
  <si>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</si>
  <si>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</si>
  <si>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</si>
  <si>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</si>
  <si>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</si>
  <si>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</si>
  <si>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</si>
  <si>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</si>
  <si>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</si>
  <si>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</si>
  <si>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</si>
  <si>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</si>
  <si>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</si>
  <si>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</si>
  <si>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</si>
  <si>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</si>
  <si>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</si>
  <si>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</si>
  <si>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</si>
  <si>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</si>
  <si>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</si>
  <si>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</si>
  <si>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</si>
  <si>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</si>
  <si>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</si>
  <si>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</si>
  <si>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</si>
  <si>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</si>
  <si>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</si>
  <si>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</si>
  <si>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</si>
  <si>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</si>
  <si>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</si>
  <si>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</si>
  <si>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</si>
  <si>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</si>
  <si>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</si>
  <si>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</si>
  <si>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</si>
  <si>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</si>
  <si>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</si>
  <si>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</si>
  <si>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</si>
  <si>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</si>
  <si>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</si>
  <si>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</si>
  <si>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</si>
  <si>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</si>
  <si>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</si>
  <si>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</si>
  <si>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</si>
  <si>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</si>
  <si>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</si>
  <si>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</si>
  <si>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</si>
  <si>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</si>
  <si>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</si>
  <si>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</si>
  <si>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</si>
  <si>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</si>
  <si>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</si>
  <si>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</si>
  <si>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</si>
  <si>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</si>
  <si>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</si>
  <si>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</si>
  <si>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</si>
  <si>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</si>
  <si>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</si>
  <si>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</si>
  <si>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</si>
  <si>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</si>
  <si>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</si>
  <si>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</si>
  <si>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</si>
  <si>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</si>
  <si>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</si>
  <si>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</si>
  <si>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</si>
  <si>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</si>
  <si>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</si>
  <si>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</si>
  <si>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</si>
  <si>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</si>
  <si>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</si>
  <si>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</si>
  <si>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</si>
  <si>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</si>
  <si>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</si>
  <si>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</si>
  <si>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</si>
  <si>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</si>
  <si>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</si>
  <si>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</si>
  <si>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</si>
  <si>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</si>
  <si>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</si>
  <si>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</si>
  <si>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</si>
  <si>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</si>
  <si>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</si>
  <si>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</si>
  <si>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</si>
  <si>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</si>
  <si>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</si>
  <si>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</si>
  <si>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</si>
  <si>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</si>
  <si>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</si>
  <si>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</si>
  <si>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</si>
  <si>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</si>
  <si>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</si>
  <si>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</si>
  <si>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</si>
  <si>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</si>
  <si>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</si>
  <si>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</si>
  <si>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</si>
  <si>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</si>
  <si>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</si>
  <si>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</si>
  <si>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</si>
  <si>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</si>
  <si>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</si>
  <si>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</si>
  <si>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</si>
  <si>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</si>
  <si>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</si>
  <si>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</si>
  <si>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</si>
  <si>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</si>
  <si>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</si>
  <si>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</si>
  <si>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</si>
  <si>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</si>
  <si>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</si>
  <si>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</si>
  <si>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</si>
  <si>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</si>
  <si>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</si>
  <si>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</si>
  <si>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</si>
  <si>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</si>
  <si>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</si>
  <si>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</si>
  <si>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</si>
  <si>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</si>
  <si>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</si>
  <si>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</si>
  <si>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</si>
  <si>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</si>
  <si>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</si>
  <si>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</si>
  <si>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</si>
  <si>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</si>
  <si>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</si>
  <si>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</si>
  <si>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</si>
  <si>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</si>
  <si>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</si>
  <si>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</si>
  <si>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</si>
  <si>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</si>
  <si>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</si>
  <si>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</si>
  <si>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</si>
  <si>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</si>
  <si>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</si>
  <si>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</si>
  <si>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</si>
  <si>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</si>
  <si>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</si>
  <si>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</si>
  <si>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</si>
  <si>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</si>
  <si>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</si>
  <si>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</si>
  <si>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</si>
  <si>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</si>
  <si>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</si>
  <si>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</si>
  <si>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</si>
  <si>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</si>
  <si>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</si>
  <si>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</si>
  <si>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</si>
  <si>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</si>
  <si>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</si>
  <si>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</si>
  <si>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</si>
  <si>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</si>
  <si>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</si>
  <si>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</si>
  <si>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</si>
  <si>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</si>
  <si>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</si>
  <si>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</si>
  <si>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</si>
  <si>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</si>
  <si>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</si>
  <si>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</si>
  <si>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</si>
  <si>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</si>
  <si>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</si>
  <si>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</si>
  <si>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</si>
  <si>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</si>
  <si>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</si>
  <si>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</si>
  <si>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</si>
  <si>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</si>
  <si>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</si>
  <si>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</si>
  <si>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</si>
  <si>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</si>
  <si>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</si>
  <si>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</si>
  <si>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</si>
  <si>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</si>
  <si>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</si>
  <si>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</si>
  <si>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</si>
  <si>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</si>
  <si>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</si>
  <si>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</si>
  <si>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</si>
  <si>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</si>
  <si>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</si>
  <si>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</si>
  <si>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</si>
  <si>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</si>
  <si>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</si>
  <si>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</si>
  <si>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</si>
  <si>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</si>
  <si>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</si>
  <si>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</si>
  <si>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</si>
  <si>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</si>
  <si>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</si>
  <si>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</si>
  <si>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</si>
  <si>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</si>
  <si>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</si>
  <si>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</si>
  <si>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</si>
  <si>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</si>
  <si>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</si>
  <si>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</si>
  <si>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</si>
  <si>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</si>
  <si>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</si>
  <si>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</si>
  <si>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</si>
  <si>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</si>
  <si>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</si>
  <si>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</si>
  <si>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</si>
  <si>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</si>
  <si>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</si>
  <si>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</si>
  <si>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</si>
  <si>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</si>
  <si>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</si>
  <si>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</si>
  <si>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</si>
  <si>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</si>
  <si>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</si>
  <si>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</si>
  <si>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</si>
  <si>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</si>
  <si>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</si>
  <si>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</si>
  <si>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</si>
  <si>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</si>
  <si>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</si>
  <si>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</si>
  <si>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</si>
  <si>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</si>
  <si>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</si>
  <si>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</si>
  <si>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</si>
  <si>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</si>
  <si>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</si>
  <si>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</si>
  <si>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</si>
  <si>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</si>
  <si>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</si>
  <si>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</si>
  <si>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</si>
  <si>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</si>
  <si>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</si>
  <si>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</si>
  <si>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</si>
  <si>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</si>
  <si>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</si>
  <si>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</si>
  <si>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</si>
  <si>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</si>
  <si>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</si>
  <si>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</si>
  <si>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</si>
  <si>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</si>
  <si>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</si>
  <si>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</si>
  <si>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</si>
  <si>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</si>
  <si>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</si>
  <si>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</si>
  <si>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</si>
  <si>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</si>
  <si>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</si>
  <si>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</si>
  <si>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</si>
  <si>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</si>
  <si>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</si>
  <si>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</si>
  <si>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</si>
  <si>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</si>
  <si>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</si>
  <si>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</si>
  <si>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</si>
  <si>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</si>
  <si>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</si>
  <si>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</si>
  <si>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</si>
  <si>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</si>
  <si>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</si>
  <si>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</si>
  <si>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</si>
  <si>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</si>
  <si>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</si>
  <si>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</si>
  <si>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</si>
  <si>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</si>
  <si>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</si>
  <si>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</si>
  <si>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</si>
  <si>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</si>
  <si>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</si>
  <si>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</si>
  <si>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</si>
  <si>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</si>
  <si>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</si>
  <si>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</si>
  <si>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</si>
  <si>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</si>
  <si>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</si>
  <si>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</si>
  <si>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</si>
  <si>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</si>
  <si>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</si>
  <si>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</si>
  <si>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</si>
  <si>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</si>
  <si>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</si>
  <si>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</si>
  <si>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</si>
  <si>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</si>
  <si>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</si>
  <si>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</si>
  <si>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</si>
  <si>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</si>
  <si>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</si>
  <si>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</si>
  <si>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</si>
  <si>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</si>
  <si>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</si>
  <si>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</si>
  <si>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</si>
  <si>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</si>
  <si>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</si>
  <si>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</si>
  <si>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</si>
  <si>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</si>
  <si>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</si>
  <si>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</si>
  <si>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</si>
  <si>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</si>
  <si>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</si>
  <si>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</si>
  <si>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</si>
  <si>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</si>
  <si>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</si>
  <si>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</si>
  <si>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</si>
  <si>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</si>
  <si>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</si>
  <si>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</si>
  <si>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</si>
  <si>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</si>
  <si>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</si>
  <si>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</si>
  <si>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</si>
  <si>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</si>
  <si>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</si>
  <si>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</si>
  <si>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</si>
  <si>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</si>
  <si>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</si>
  <si>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</si>
  <si>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</si>
  <si>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</si>
  <si>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</si>
  <si>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</si>
  <si>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</si>
  <si>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</si>
  <si>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</si>
  <si>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</si>
  <si>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</si>
  <si>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</si>
  <si>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</si>
  <si>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</si>
  <si>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</si>
  <si>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</si>
  <si>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</si>
  <si>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</si>
  <si>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</si>
  <si>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</si>
  <si>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</si>
  <si>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</si>
  <si>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</si>
  <si>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</si>
  <si>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</si>
  <si>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</si>
  <si>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</si>
  <si>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</si>
  <si>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</si>
  <si>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</si>
  <si>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</si>
  <si>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</si>
  <si>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</si>
  <si>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</si>
  <si>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</si>
  <si>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</si>
  <si>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</si>
  <si>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</si>
  <si>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</si>
  <si>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</si>
  <si>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</si>
  <si>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</si>
  <si>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</si>
  <si>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</si>
  <si>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</si>
  <si>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</si>
  <si>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</si>
  <si>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</si>
  <si>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</si>
  <si>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</si>
  <si>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</si>
  <si>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</si>
  <si>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</si>
  <si>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</si>
  <si>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</si>
  <si>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</si>
  <si>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</si>
  <si>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</si>
  <si>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</si>
  <si>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</si>
  <si>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</si>
  <si>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</si>
  <si>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</si>
  <si>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</si>
  <si>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</si>
  <si>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</si>
  <si>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</si>
  <si>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</si>
  <si>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</si>
  <si>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</si>
  <si>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</si>
  <si>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</si>
  <si>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</si>
  <si>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</si>
  <si>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</si>
  <si>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</si>
  <si>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</si>
  <si>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</si>
  <si>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</si>
  <si>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</si>
  <si>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</si>
  <si>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</si>
  <si>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</si>
  <si>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</si>
  <si>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</si>
  <si>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</si>
  <si>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</si>
  <si>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</si>
  <si>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</si>
  <si>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</si>
  <si>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</si>
  <si>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</si>
  <si>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</si>
  <si>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</si>
  <si>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</si>
  <si>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</si>
  <si>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</si>
  <si>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</si>
  <si>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</si>
  <si>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</si>
  <si>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</si>
  <si>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</si>
  <si>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</si>
  <si>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</si>
  <si>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</si>
  <si>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</si>
  <si>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</si>
  <si>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</si>
  <si>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</si>
  <si>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</si>
  <si>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</si>
  <si>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</si>
  <si>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</si>
  <si>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</si>
  <si>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</si>
  <si>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</si>
  <si>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</si>
  <si>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</si>
  <si>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</si>
  <si>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</si>
  <si>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</si>
  <si>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</si>
  <si>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</si>
  <si>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</si>
  <si>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</si>
  <si>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</si>
  <si>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</si>
  <si>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</si>
  <si>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</si>
  <si>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</si>
  <si>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</si>
  <si>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</si>
  <si>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</si>
  <si>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</si>
  <si>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</si>
  <si>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</si>
  <si>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</si>
  <si>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</si>
  <si>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</si>
  <si>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</si>
  <si>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</si>
  <si>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</si>
  <si>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</si>
  <si>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</si>
  <si>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</si>
  <si>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</si>
  <si>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</si>
  <si>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</si>
  <si>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</si>
  <si>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</si>
  <si>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</si>
  <si>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</si>
  <si>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</si>
  <si>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</si>
  <si>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</si>
  <si>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</si>
  <si>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</si>
  <si>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</si>
  <si>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</si>
  <si>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</si>
  <si>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</si>
  <si>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</si>
  <si>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</si>
  <si>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</si>
  <si>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</si>
  <si>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</si>
  <si>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</si>
  <si>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</si>
  <si>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</si>
  <si>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</si>
  <si>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</si>
  <si>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</si>
  <si>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</si>
  <si>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</si>
  <si>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</si>
  <si>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</si>
  <si>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</si>
  <si>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</si>
  <si>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</si>
  <si>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</si>
  <si>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</si>
  <si>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</si>
  <si>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</si>
  <si>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</si>
  <si>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</si>
  <si>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</si>
  <si>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</si>
  <si>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</si>
  <si>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</si>
  <si>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</si>
  <si>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</si>
  <si>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</si>
  <si>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</si>
  <si>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</si>
  <si>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</si>
  <si>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</si>
  <si>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</si>
  <si>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</si>
  <si>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</si>
  <si>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</si>
  <si>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</si>
  <si>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</si>
  <si>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</si>
  <si>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</si>
  <si>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</si>
  <si>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</si>
  <si>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</si>
  <si>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</si>
  <si>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</si>
  <si>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</si>
  <si>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</si>
  <si>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</si>
  <si>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</si>
  <si>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</si>
  <si>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</si>
  <si>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</si>
  <si>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</si>
  <si>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</si>
  <si>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</si>
  <si>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</si>
  <si>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</si>
  <si>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</si>
  <si>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</si>
  <si>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</si>
  <si>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</si>
  <si>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</si>
  <si>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</si>
  <si>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</si>
  <si>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</si>
  <si>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</si>
  <si>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</si>
  <si>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</si>
  <si>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</si>
  <si>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</si>
  <si>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</si>
  <si>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</si>
  <si>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</si>
  <si>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</si>
  <si>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</si>
  <si>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</si>
  <si>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</si>
  <si>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</si>
  <si>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</si>
  <si>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</si>
  <si>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</si>
  <si>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</si>
  <si>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</si>
  <si>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</si>
  <si>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</si>
  <si>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</si>
  <si>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</si>
  <si>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</si>
  <si>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</si>
  <si>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</si>
  <si>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</si>
  <si>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</si>
  <si>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</si>
  <si>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</si>
  <si>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</si>
  <si>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</si>
  <si>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</si>
  <si>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</si>
  <si>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</si>
  <si>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</si>
  <si>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</si>
  <si>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</si>
  <si>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</si>
  <si>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</si>
  <si>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</si>
  <si>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</si>
  <si>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</si>
  <si>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</si>
  <si>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</si>
  <si>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</si>
  <si>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</si>
  <si>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</si>
  <si>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</si>
  <si>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</si>
  <si>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</si>
  <si>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</si>
  <si>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</si>
  <si>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</si>
  <si>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</si>
  <si>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</si>
  <si>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</si>
  <si>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</si>
  <si>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</si>
  <si>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</si>
  <si>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</si>
  <si>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</si>
  <si>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</si>
  <si>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</si>
  <si>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</si>
  <si>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</si>
  <si>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</si>
  <si>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</si>
  <si>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</si>
  <si>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</si>
  <si>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</si>
  <si>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</si>
  <si>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</si>
  <si>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</si>
  <si>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</si>
  <si>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</si>
  <si>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</si>
  <si>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</si>
  <si>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</si>
  <si>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</si>
  <si>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</si>
  <si>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</si>
  <si>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</si>
  <si>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</si>
  <si>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</si>
  <si>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</si>
  <si>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</si>
  <si>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</si>
  <si>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</si>
  <si>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</si>
  <si>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</si>
  <si>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</si>
  <si>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</si>
  <si>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</si>
  <si>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</si>
  <si>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</si>
  <si>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</si>
  <si>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</si>
  <si>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</si>
  <si>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</si>
  <si>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</si>
  <si>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</si>
  <si>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</si>
  <si>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</si>
  <si>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</si>
  <si>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</si>
  <si>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</si>
  <si>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</si>
  <si>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</si>
  <si>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</si>
  <si>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</si>
  <si>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</si>
  <si>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</si>
  <si>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</si>
  <si>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</si>
  <si>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</si>
  <si>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</si>
  <si>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</si>
  <si>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</si>
  <si>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</si>
  <si>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</si>
  <si>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</si>
  <si>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</si>
  <si>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</si>
  <si>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</si>
  <si>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</si>
  <si>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</si>
  <si>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</si>
  <si>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</si>
  <si>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</si>
  <si>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</si>
  <si>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</si>
  <si>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</si>
  <si>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</si>
  <si>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</si>
  <si>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</si>
  <si>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</si>
  <si>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</si>
  <si>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</si>
  <si>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</si>
  <si>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</si>
  <si>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</si>
  <si>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</si>
  <si>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</si>
  <si>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</si>
  <si>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</si>
  <si>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</si>
  <si>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</si>
  <si>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</si>
  <si>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</si>
  <si>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</si>
  <si>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</si>
  <si>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</si>
  <si>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</si>
  <si>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</si>
  <si>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</si>
  <si>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</si>
  <si>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</si>
  <si>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</si>
  <si>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</si>
  <si>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</si>
  <si>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</si>
  <si>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</si>
  <si>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</si>
  <si>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</si>
  <si>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</si>
  <si>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</si>
  <si>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</si>
  <si>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</si>
  <si>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</si>
  <si>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</si>
  <si>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</si>
  <si>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</si>
  <si>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</si>
  <si>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</si>
  <si>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</si>
  <si>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</si>
  <si>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</si>
  <si>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</si>
  <si>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</si>
  <si>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</si>
  <si>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</si>
  <si>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</si>
  <si>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</si>
  <si>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</si>
  <si>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</si>
  <si>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</si>
  <si>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</si>
  <si>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</si>
  <si>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</si>
  <si>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</si>
  <si>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</si>
  <si>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</si>
  <si>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</si>
  <si>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</si>
  <si>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</si>
  <si>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</si>
  <si>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</si>
  <si>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</si>
  <si>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</si>
  <si>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</si>
  <si>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</si>
  <si>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</si>
  <si>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</si>
  <si>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</si>
  <si>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</si>
  <si>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</si>
  <si>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</si>
  <si>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</si>
  <si>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</si>
  <si>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</si>
  <si>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</si>
  <si>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</si>
  <si>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</si>
  <si>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</si>
  <si>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</si>
  <si>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</si>
  <si>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</si>
  <si>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</si>
  <si>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</si>
  <si>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</si>
  <si>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</si>
  <si>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</si>
  <si>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</si>
  <si>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</si>
  <si>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</si>
  <si>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</si>
  <si>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</si>
  <si>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</si>
  <si>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</si>
  <si>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</si>
  <si>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</si>
  <si>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</si>
  <si>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</si>
  <si>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</si>
  <si>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</si>
  <si>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</si>
  <si>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</si>
  <si>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</si>
  <si>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</si>
  <si>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</si>
  <si>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</si>
  <si>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</si>
  <si>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</si>
  <si>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</si>
  <si>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</si>
  <si>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</si>
  <si>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</si>
  <si>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</si>
  <si>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</si>
  <si>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</si>
  <si>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</si>
  <si>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</si>
  <si>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</si>
  <si>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</si>
  <si>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</si>
  <si>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</si>
  <si>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</si>
  <si>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</si>
  <si>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</si>
  <si>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</si>
  <si>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</si>
  <si>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</si>
  <si>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</si>
  <si>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</si>
  <si>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</si>
  <si>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</si>
  <si>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</si>
  <si>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</si>
  <si>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</si>
  <si>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</si>
  <si>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</si>
  <si>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</si>
  <si>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</si>
  <si>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</si>
  <si>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</si>
  <si>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</si>
  <si>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</si>
  <si>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</si>
  <si>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</si>
  <si>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</si>
  <si>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</si>
  <si>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</si>
  <si>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</si>
  <si>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</si>
  <si>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</si>
  <si>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</si>
  <si>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</si>
  <si>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</si>
  <si>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</si>
  <si>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</si>
  <si>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</si>
  <si>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</si>
  <si>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</si>
  <si>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</si>
  <si>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</si>
  <si>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</si>
  <si>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</si>
  <si>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</si>
  <si>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</si>
  <si>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</si>
  <si>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</si>
  <si>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</si>
  <si>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</si>
  <si>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</si>
  <si>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</si>
  <si>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</si>
  <si>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</si>
  <si>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</si>
  <si>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</si>
  <si>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</si>
  <si>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</si>
  <si>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</si>
  <si>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</si>
  <si>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</si>
  <si>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</si>
  <si>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</si>
  <si>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</si>
  <si>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</si>
  <si>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</si>
  <si>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</si>
  <si>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</si>
  <si>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</si>
  <si>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</si>
  <si>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</si>
  <si>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</si>
  <si>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</si>
  <si>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</si>
  <si>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</si>
  <si>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</si>
  <si>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</si>
  <si>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</si>
  <si>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</si>
  <si>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</si>
  <si>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</si>
  <si>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</si>
  <si>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</si>
  <si>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</si>
  <si>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</si>
  <si>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</si>
  <si>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</si>
  <si>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</si>
  <si>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</si>
  <si>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</si>
  <si>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</si>
  <si>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</si>
  <si>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</si>
  <si>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</si>
  <si>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</si>
  <si>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</si>
  <si>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</si>
  <si>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</si>
  <si>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</si>
  <si>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</si>
  <si>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</si>
  <si>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</si>
  <si>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</si>
  <si>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</si>
  <si>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</si>
  <si>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</si>
  <si>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</si>
  <si>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</si>
  <si>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</si>
  <si>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</si>
  <si>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</si>
  <si>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</si>
  <si>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</si>
  <si>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</si>
  <si>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</si>
  <si>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</si>
  <si>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</si>
  <si>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</si>
  <si>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</si>
  <si>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</si>
  <si>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</si>
  <si>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</si>
  <si>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</si>
  <si>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</si>
  <si>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</si>
  <si>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</si>
  <si>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</si>
  <si>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</si>
  <si>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</si>
  <si>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</si>
  <si>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</si>
  <si>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</si>
  <si>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</si>
  <si>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</si>
  <si>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</si>
  <si>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</si>
  <si>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</si>
  <si>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</si>
  <si>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</si>
  <si>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</si>
  <si>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</si>
  <si>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</si>
  <si>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</si>
  <si>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</si>
  <si>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</si>
  <si>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</si>
  <si>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</si>
  <si>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</si>
  <si>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</si>
  <si>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</si>
  <si>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</si>
  <si>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</si>
  <si>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</si>
  <si>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</si>
  <si>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</si>
  <si>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</si>
  <si>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</si>
  <si>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</si>
  <si>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</si>
  <si>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</si>
  <si>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</si>
  <si>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</si>
  <si>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</si>
  <si>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</si>
  <si>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</si>
  <si>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</si>
  <si>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</si>
  <si>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</si>
  <si>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</si>
  <si>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</si>
  <si>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</si>
  <si>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</si>
  <si>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</si>
  <si>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</si>
  <si>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</si>
  <si>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</si>
  <si>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</si>
  <si>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</si>
  <si>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</si>
  <si>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</si>
  <si>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</si>
  <si>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</si>
  <si>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</si>
  <si>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</si>
  <si>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</si>
  <si>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</si>
  <si>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</si>
  <si>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</si>
  <si>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</si>
  <si>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</si>
  <si>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</si>
  <si>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</si>
  <si>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</si>
  <si>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</si>
  <si>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</si>
  <si>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</si>
  <si>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</si>
  <si>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</si>
  <si>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</si>
  <si>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</si>
  <si>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</si>
  <si>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</si>
  <si>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</si>
  <si>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</si>
  <si>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</si>
  <si>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</si>
  <si>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</si>
  <si>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</si>
  <si>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</si>
  <si>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</si>
  <si>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</si>
  <si>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</si>
  <si>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</si>
  <si>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</si>
  <si>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</si>
  <si>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</si>
  <si>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</si>
  <si>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</si>
  <si>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</si>
  <si>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</si>
  <si>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</si>
  <si>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</si>
  <si>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</si>
  <si>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</si>
  <si>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</si>
  <si>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</si>
  <si>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</si>
  <si>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</si>
  <si>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</si>
  <si>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</si>
  <si>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</si>
  <si>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</si>
  <si>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</si>
  <si>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</si>
  <si>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</si>
  <si>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</si>
  <si>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</si>
  <si>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</si>
  <si>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</si>
  <si>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</si>
  <si>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</si>
  <si>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</si>
  <si>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</si>
  <si>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</si>
  <si>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</si>
  <si>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</si>
  <si>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</si>
  <si>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</si>
  <si>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</si>
  <si>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</si>
  <si>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</si>
  <si>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</si>
  <si>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</si>
  <si>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</si>
  <si>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</si>
  <si>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</si>
  <si>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</si>
  <si>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</si>
  <si>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</si>
  <si>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</si>
  <si>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</si>
  <si>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</si>
  <si>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</si>
  <si>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</si>
  <si>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</si>
  <si>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</si>
  <si>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</si>
  <si>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</si>
  <si>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</si>
  <si>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</si>
  <si>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</si>
  <si>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</si>
  <si>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</si>
  <si>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</si>
  <si>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</si>
  <si>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</si>
  <si>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</si>
  <si>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</si>
  <si>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</si>
  <si>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</si>
  <si>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</si>
  <si>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</si>
  <si>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</si>
  <si>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</si>
  <si>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</si>
  <si>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</si>
  <si>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</si>
  <si>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</si>
  <si>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</si>
  <si>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</si>
  <si>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</si>
  <si>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</si>
  <si>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</si>
  <si>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</si>
  <si>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</si>
  <si>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</si>
  <si>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</si>
  <si>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</si>
  <si>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</si>
  <si>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</si>
  <si>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</si>
  <si>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</si>
  <si>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</si>
  <si>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</si>
  <si>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</si>
  <si>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</si>
  <si>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</si>
  <si>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</si>
  <si>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</si>
  <si>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</si>
  <si>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</si>
  <si>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</si>
  <si>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</si>
  <si>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</si>
  <si>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</si>
  <si>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</si>
  <si>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</si>
  <si>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</si>
  <si>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</si>
  <si>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</si>
  <si>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</si>
  <si>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</si>
  <si>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</si>
  <si>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</si>
  <si>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</si>
  <si>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</si>
  <si>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</si>
  <si>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</si>
  <si>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</si>
  <si>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</si>
  <si>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</si>
  <si>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</si>
  <si>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</si>
  <si>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</si>
  <si>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</si>
  <si>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</si>
  <si>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</si>
  <si>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</si>
  <si>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</si>
  <si>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</si>
  <si>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</si>
  <si>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</si>
  <si>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</si>
  <si>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</si>
  <si>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</si>
  <si>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</si>
  <si>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</si>
  <si>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</si>
  <si>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</si>
  <si>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</si>
  <si>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</si>
  <si>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</si>
  <si>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</si>
  <si>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</si>
  <si>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</si>
  <si>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</si>
  <si>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</si>
  <si>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</si>
  <si>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</si>
  <si>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</si>
  <si>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</si>
  <si>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</si>
  <si>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</si>
  <si>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</si>
  <si>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</si>
  <si>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</si>
  <si>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</si>
  <si>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</si>
  <si>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</si>
  <si>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</si>
  <si>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</si>
  <si>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</si>
  <si>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</si>
  <si>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</si>
  <si>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</si>
  <si>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</si>
  <si>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</si>
  <si>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</si>
  <si>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</si>
  <si>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</si>
  <si>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</si>
  <si>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</si>
  <si>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</si>
  <si>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</si>
  <si>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</si>
  <si>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</si>
  <si>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</si>
  <si>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</si>
  <si>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</si>
  <si>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</si>
  <si>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</si>
  <si>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</si>
  <si>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</si>
  <si>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</si>
  <si>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</si>
  <si>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</si>
  <si>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</si>
  <si>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</si>
  <si>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</si>
  <si>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</si>
  <si>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</si>
  <si>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</si>
  <si>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</si>
  <si>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</si>
  <si>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</si>
  <si>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</si>
  <si>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</si>
  <si>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</si>
  <si>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</si>
  <si>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</si>
  <si>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</si>
  <si>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</si>
  <si>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</si>
  <si>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</si>
  <si>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</si>
  <si>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</si>
  <si>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</si>
  <si>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</si>
  <si>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</si>
  <si>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</si>
  <si>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</si>
  <si>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</si>
  <si>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</si>
  <si>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</si>
  <si>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</si>
  <si>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</si>
  <si>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</si>
  <si>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</si>
  <si>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</si>
  <si>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</si>
  <si>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</si>
  <si>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</si>
  <si>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</si>
  <si>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</si>
  <si>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</si>
  <si>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</si>
  <si>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</si>
  <si>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</si>
  <si>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</si>
  <si>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</si>
  <si>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</si>
  <si>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</si>
  <si>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</si>
  <si>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</si>
  <si>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</si>
  <si>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</si>
  <si>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</si>
  <si>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</si>
  <si>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</si>
  <si>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</si>
  <si>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</si>
  <si>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</si>
  <si>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</si>
  <si>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</si>
  <si>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</si>
  <si>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</si>
  <si>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</si>
  <si>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</si>
  <si>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</si>
  <si>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</si>
  <si>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</si>
  <si>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</si>
  <si>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</si>
  <si>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</si>
  <si>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</si>
  <si>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</si>
  <si>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</si>
  <si>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</si>
  <si>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</si>
  <si>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</si>
  <si>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</si>
  <si>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</si>
  <si>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</si>
  <si>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</si>
  <si>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</si>
  <si>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</si>
  <si>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</si>
  <si>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</si>
  <si>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</si>
  <si>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</si>
  <si>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</si>
  <si>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</si>
  <si>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</si>
  <si>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</si>
  <si>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</si>
  <si>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</si>
  <si>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</si>
  <si>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</si>
  <si>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</si>
  <si>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</si>
  <si>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</si>
  <si>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</si>
  <si>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</si>
  <si>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</si>
  <si>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</si>
  <si>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</si>
  <si>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</si>
  <si>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</si>
  <si>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</si>
  <si>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</si>
  <si>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</si>
  <si>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</si>
  <si>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</si>
  <si>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</si>
  <si>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</si>
  <si>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</si>
  <si>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</si>
  <si>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</si>
  <si>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</si>
  <si>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</si>
  <si>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</si>
  <si>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</si>
  <si>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</si>
  <si>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</si>
  <si>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</si>
  <si>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</si>
  <si>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</si>
  <si>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</si>
  <si>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</si>
  <si>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</si>
  <si>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</si>
  <si>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</si>
  <si>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</si>
  <si>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</si>
  <si>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</si>
  <si>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</si>
  <si>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</si>
  <si>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</si>
  <si>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</si>
  <si>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</si>
  <si>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</si>
  <si>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</si>
  <si>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</si>
  <si>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</si>
  <si>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</si>
  <si>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</si>
  <si>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</si>
  <si>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</si>
  <si>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</si>
  <si>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</si>
  <si>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</si>
  <si>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</si>
  <si>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</si>
  <si>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</si>
  <si>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</si>
  <si>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</si>
  <si>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</si>
  <si>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</si>
  <si>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</si>
  <si>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</si>
  <si>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</si>
  <si>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</si>
  <si>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</si>
  <si>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</si>
  <si>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</si>
  <si>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</si>
  <si>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</si>
  <si>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</si>
  <si>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</si>
  <si>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</si>
  <si>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</si>
  <si>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</si>
  <si>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</si>
  <si>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</si>
  <si>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</si>
  <si>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</si>
  <si>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</si>
  <si>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</si>
  <si>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</si>
  <si>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</si>
  <si>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</si>
  <si>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</si>
  <si>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</si>
  <si>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</si>
  <si>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</si>
  <si>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</si>
  <si>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</si>
  <si>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</si>
  <si>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</si>
  <si>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</si>
  <si>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</si>
  <si>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</si>
  <si>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</si>
  <si>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</si>
  <si>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</si>
  <si>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</si>
  <si>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</si>
  <si>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</si>
  <si>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</si>
  <si>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</si>
  <si>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</si>
  <si>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</si>
  <si>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</si>
  <si>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</si>
  <si>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</si>
  <si>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</si>
  <si>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</si>
  <si>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</si>
  <si>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</si>
  <si>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</si>
  <si>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</si>
  <si>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</si>
  <si>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</si>
  <si>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</si>
  <si>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</si>
  <si>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</si>
  <si>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</si>
  <si>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</si>
  <si>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</si>
  <si>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</si>
  <si>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</si>
  <si>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</si>
  <si>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</si>
  <si>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</si>
  <si>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</si>
  <si>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</si>
  <si>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</si>
  <si>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</si>
  <si>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</si>
  <si>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</si>
  <si>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</si>
  <si>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</si>
  <si>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</si>
  <si>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</si>
  <si>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</si>
  <si>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</si>
  <si>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</si>
  <si>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</si>
  <si>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</si>
  <si>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</si>
  <si>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</si>
  <si>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</si>
  <si>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</si>
  <si>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</si>
  <si>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</si>
  <si>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</si>
  <si>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</si>
  <si>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</si>
  <si>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</si>
  <si>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</si>
  <si>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</si>
  <si>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</si>
  <si>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</si>
  <si>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</si>
  <si>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</si>
  <si>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</si>
  <si>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</si>
  <si>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</si>
  <si>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</si>
  <si>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</si>
  <si>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</si>
  <si>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</si>
  <si>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</si>
  <si>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</si>
  <si>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</si>
  <si>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</si>
  <si>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</si>
  <si>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</si>
  <si>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</si>
  <si>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</si>
  <si>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</si>
  <si>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</si>
  <si>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</si>
  <si>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</si>
  <si>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</si>
  <si>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</si>
  <si>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</si>
  <si>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</si>
  <si>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</si>
  <si>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</si>
  <si>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</si>
  <si>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</si>
  <si>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</si>
  <si>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</si>
  <si>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</si>
  <si>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</si>
  <si>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</si>
  <si>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</si>
  <si>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</si>
  <si>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</si>
  <si>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</si>
  <si>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</si>
  <si>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</si>
  <si>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</si>
  <si>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</si>
  <si>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</si>
  <si>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</si>
  <si>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</si>
  <si>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</si>
  <si>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</si>
  <si>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</si>
  <si>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</si>
  <si>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</si>
  <si>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</si>
  <si>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</si>
  <si>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</si>
  <si>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</si>
  <si>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</si>
  <si>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</si>
  <si>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</si>
  <si>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</si>
  <si>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</si>
  <si>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</si>
  <si>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</si>
  <si>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</si>
  <si>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</si>
  <si>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</si>
  <si>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</si>
  <si>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</si>
  <si>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</si>
  <si>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</si>
  <si>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</si>
  <si>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</si>
  <si>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</si>
  <si>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</si>
  <si>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</si>
  <si>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</si>
  <si>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</si>
  <si>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</si>
  <si>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</si>
  <si>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</si>
  <si>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</si>
  <si>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</si>
  <si>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</si>
  <si>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</si>
  <si>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</si>
  <si>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</si>
  <si>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</si>
  <si>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</si>
  <si>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</si>
  <si>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</si>
  <si>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</si>
  <si>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</si>
  <si>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</si>
  <si>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</si>
  <si>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</si>
  <si>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</si>
  <si>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</si>
  <si>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</si>
  <si>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</si>
  <si>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</si>
  <si>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</si>
  <si>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</si>
  <si>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</si>
  <si>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</si>
  <si>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</si>
  <si>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</si>
  <si>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</si>
  <si>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</si>
  <si>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</si>
  <si>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</si>
  <si>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</si>
  <si>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</si>
  <si>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</si>
  <si>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</si>
  <si>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</si>
  <si>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</si>
  <si>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</si>
  <si>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</si>
  <si>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</si>
  <si>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</si>
  <si>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</si>
  <si>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</si>
  <si>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</si>
  <si>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</si>
  <si>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</si>
  <si>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</si>
  <si>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</si>
  <si>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</si>
  <si>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</si>
  <si>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</si>
  <si>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</si>
  <si>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</si>
  <si>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</si>
  <si>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</si>
  <si>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</si>
  <si>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</si>
  <si>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</si>
  <si>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</si>
  <si>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</si>
  <si>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</si>
  <si>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</si>
  <si>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</si>
  <si>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</si>
  <si>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</si>
  <si>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</si>
  <si>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</si>
  <si>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</si>
  <si>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</si>
  <si>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</si>
  <si>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</si>
  <si>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</si>
  <si>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</si>
  <si>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</si>
  <si>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</si>
  <si>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</si>
  <si>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</si>
  <si>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</si>
  <si>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</si>
  <si>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</si>
  <si>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</si>
  <si>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</si>
  <si>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</si>
  <si>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</si>
  <si>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</si>
  <si>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</si>
  <si>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</si>
  <si>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</si>
  <si>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</si>
  <si>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</si>
  <si>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</si>
  <si>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</si>
  <si>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</si>
  <si>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</si>
  <si>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</si>
  <si>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</si>
  <si>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</si>
  <si>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</si>
  <si>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</si>
  <si>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</si>
  <si>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</si>
  <si>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</si>
  <si>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</si>
  <si>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</si>
  <si>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</si>
  <si>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</si>
  <si>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</si>
  <si>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</si>
  <si>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</si>
  <si>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</si>
  <si>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</si>
  <si>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</si>
  <si>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</si>
  <si>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</si>
  <si>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</si>
  <si>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</si>
  <si>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</si>
  <si>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</si>
  <si>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</si>
  <si>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</si>
  <si>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</si>
  <si>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</si>
  <si>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</si>
  <si>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</si>
  <si>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</si>
  <si>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</si>
  <si>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</si>
  <si>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</si>
  <si>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</si>
  <si>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</si>
  <si>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</si>
  <si>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</si>
  <si>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</si>
  <si>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</si>
  <si>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</si>
  <si>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</si>
  <si>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</si>
  <si>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</si>
  <si>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</si>
  <si>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</si>
  <si>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</si>
  <si>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</si>
  <si>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</si>
  <si>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</si>
  <si>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</si>
  <si>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</si>
  <si>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</si>
  <si>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</si>
  <si>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</si>
  <si>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</si>
  <si>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</si>
  <si>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</si>
  <si>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</si>
  <si>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</si>
  <si>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</si>
  <si>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</si>
  <si>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</si>
  <si>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</si>
  <si>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</si>
  <si>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</si>
  <si>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</si>
  <si>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</si>
  <si>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</si>
  <si>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</si>
  <si>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</si>
  <si>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</si>
  <si>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</si>
  <si>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</si>
  <si>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</si>
  <si>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</si>
  <si>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</si>
  <si>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</si>
  <si>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</si>
  <si>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</si>
  <si>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</si>
  <si>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</si>
  <si>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</si>
  <si>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</si>
  <si>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</si>
  <si>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</si>
  <si>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</si>
  <si>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</si>
  <si>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</si>
  <si>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</si>
  <si>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</si>
  <si>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</si>
  <si>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</si>
  <si>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</si>
  <si>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</si>
  <si>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</si>
  <si>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</si>
  <si>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</si>
  <si>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</si>
  <si>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</si>
  <si>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</si>
  <si>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</si>
  <si>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</si>
  <si>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</si>
  <si>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</si>
  <si>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</si>
  <si>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</si>
  <si>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</si>
  <si>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</si>
  <si>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</si>
  <si>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</si>
  <si>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</si>
  <si>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</si>
  <si>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</si>
  <si>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</si>
  <si>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</si>
  <si>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</si>
  <si>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</si>
  <si>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</si>
  <si>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</si>
  <si>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</si>
  <si>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</si>
  <si>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</si>
  <si>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</si>
  <si>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</si>
  <si>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</si>
  <si>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</si>
  <si>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</si>
  <si>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</si>
  <si>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</si>
  <si>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</si>
  <si>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</si>
  <si>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</si>
  <si>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</si>
  <si>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</si>
  <si>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</si>
  <si>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</si>
  <si>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</si>
  <si>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</si>
  <si>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</si>
  <si>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</si>
  <si>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</si>
  <si>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</si>
  <si>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</si>
  <si>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</si>
  <si>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</si>
  <si>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</si>
  <si>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</si>
  <si>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</si>
  <si>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</si>
  <si>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</si>
  <si>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</si>
  <si>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</si>
  <si>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</si>
  <si>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</si>
  <si>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</si>
  <si>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</si>
  <si>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</si>
  <si>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</si>
  <si>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</si>
  <si>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</si>
  <si>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</si>
  <si>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</si>
  <si>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</si>
  <si>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</si>
  <si>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</si>
  <si>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</si>
  <si>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</si>
  <si>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</si>
  <si>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</si>
  <si>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</si>
  <si>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</si>
  <si>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</si>
  <si>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</si>
  <si>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</si>
  <si>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</si>
  <si>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</si>
  <si>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</si>
  <si>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</si>
  <si>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</si>
  <si>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</si>
  <si>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</si>
  <si>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</si>
  <si>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</si>
  <si>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</si>
  <si>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</si>
  <si>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</si>
  <si>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</si>
  <si>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</si>
  <si>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</si>
  <si>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</si>
  <si>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</si>
  <si>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</si>
  <si>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</si>
  <si>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</si>
  <si>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</si>
  <si>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</si>
  <si>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</si>
  <si>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</si>
  <si>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</si>
  <si>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</si>
  <si>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</si>
  <si>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</si>
  <si>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</si>
  <si>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</si>
  <si>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</si>
  <si>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</si>
  <si>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</si>
  <si>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</si>
  <si>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</si>
  <si>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</si>
  <si>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</si>
  <si>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</si>
  <si>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</si>
  <si>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</si>
  <si>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</si>
  <si>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</si>
  <si>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</si>
  <si>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</si>
  <si>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</si>
  <si>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</si>
  <si>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</si>
  <si>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</si>
  <si>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</si>
  <si>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</si>
  <si>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</si>
  <si>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</si>
  <si>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</si>
  <si>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</si>
  <si>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</si>
  <si>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</si>
  <si>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</si>
  <si>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</si>
  <si>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</si>
  <si>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</si>
  <si>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</si>
  <si>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</si>
  <si>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</si>
  <si>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</si>
  <si>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</si>
  <si>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</si>
  <si>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</si>
  <si>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</si>
  <si>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</si>
  <si>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</si>
  <si>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</si>
  <si>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</si>
  <si>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</si>
  <si>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</si>
  <si>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</si>
  <si>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</si>
  <si>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</si>
  <si>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</si>
  <si>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</si>
  <si>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</si>
  <si>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</si>
  <si>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</si>
  <si>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</si>
  <si>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</si>
  <si>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</si>
  <si>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</si>
  <si>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</si>
  <si>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</si>
  <si>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</si>
  <si>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</si>
  <si>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</si>
  <si>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</si>
  <si>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</si>
  <si>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</si>
  <si>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</si>
  <si>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</si>
  <si>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</si>
  <si>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</si>
  <si>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</si>
  <si>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</si>
  <si>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</si>
  <si>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</si>
  <si>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</si>
  <si>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</si>
  <si>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</si>
  <si>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</si>
  <si>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</si>
  <si>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</si>
  <si>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</si>
  <si>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</si>
  <si>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</si>
  <si>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</si>
  <si>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</si>
  <si>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</si>
  <si>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</si>
  <si>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</si>
  <si>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</si>
  <si>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</si>
  <si>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</si>
  <si>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</si>
  <si>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</si>
  <si>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</si>
  <si>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</si>
  <si>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</si>
  <si>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</si>
  <si>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</si>
  <si>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</si>
  <si>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</si>
  <si>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</si>
  <si>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</si>
  <si>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</si>
  <si>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</si>
  <si>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</si>
  <si>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</si>
  <si>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</si>
  <si>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</si>
  <si>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</si>
  <si>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</si>
  <si>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</si>
  <si>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</si>
  <si>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</si>
  <si>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</si>
  <si>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</si>
  <si>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</si>
  <si>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</si>
  <si>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</si>
  <si>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</si>
  <si>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</si>
  <si>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</si>
  <si>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</si>
  <si>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</si>
  <si>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</si>
  <si>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</si>
  <si>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</si>
  <si>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</si>
  <si>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</si>
  <si>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</si>
  <si>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</si>
  <si>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</si>
  <si>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</si>
  <si>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</si>
  <si>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</si>
  <si>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</si>
  <si>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</si>
  <si>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</si>
  <si>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</si>
  <si>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</si>
  <si>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</si>
  <si>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</si>
  <si>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</si>
  <si>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</si>
  <si>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</si>
  <si>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</si>
  <si>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</si>
  <si>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</si>
  <si>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</si>
  <si>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</si>
  <si>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</si>
  <si>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</si>
  <si>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</si>
  <si>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</si>
  <si>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</si>
  <si>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</si>
  <si>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</si>
  <si>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</si>
  <si>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</si>
  <si>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</si>
  <si>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</si>
  <si>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</si>
  <si>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</si>
  <si>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</si>
  <si>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</si>
  <si>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</si>
  <si>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</si>
  <si>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</si>
  <si>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</si>
  <si>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</si>
  <si>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</si>
  <si>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</si>
  <si>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</si>
  <si>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</si>
  <si>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</si>
  <si>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</si>
  <si>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</si>
  <si>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</si>
  <si>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</si>
  <si>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</si>
  <si>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</si>
  <si>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</si>
  <si>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</si>
  <si>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</si>
  <si>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</si>
  <si>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</si>
  <si>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</si>
  <si>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</si>
  <si>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</si>
  <si>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</si>
  <si>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</si>
  <si>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</si>
  <si>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</si>
  <si>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</si>
  <si>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</si>
  <si>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</si>
  <si>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</si>
  <si>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</si>
  <si>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</si>
  <si>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</si>
  <si>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</si>
  <si>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</si>
  <si>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</si>
  <si>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</si>
  <si>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</si>
  <si>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</si>
  <si>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</si>
  <si>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</si>
  <si>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</si>
  <si>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</si>
  <si>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</si>
  <si>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</si>
  <si>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</si>
  <si>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</si>
  <si>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</si>
  <si>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</si>
  <si>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</si>
  <si>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</si>
  <si>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</si>
  <si>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</si>
  <si>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</si>
  <si>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</si>
  <si>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</si>
  <si>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</si>
  <si>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</si>
  <si>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</si>
  <si>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</si>
  <si>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</si>
  <si>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</si>
  <si>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</si>
  <si>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</si>
  <si>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</si>
  <si>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</si>
  <si>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</si>
  <si>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</si>
  <si>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</si>
  <si>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</si>
  <si>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</si>
  <si>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</si>
  <si>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</si>
  <si>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</si>
  <si>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</si>
  <si>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</si>
  <si>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</si>
  <si>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</si>
  <si>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</si>
  <si>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</si>
  <si>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</si>
  <si>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</si>
  <si>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</si>
  <si>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</si>
  <si>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</si>
  <si>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</si>
  <si>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</si>
  <si>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</si>
  <si>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</si>
  <si>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</si>
  <si>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</si>
  <si>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</si>
  <si>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</si>
  <si>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</si>
  <si>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</si>
  <si>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</si>
  <si>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</si>
  <si>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</si>
  <si>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</si>
  <si>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</si>
  <si>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</si>
  <si>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</si>
  <si>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</si>
  <si>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</si>
  <si>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</si>
  <si>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</si>
  <si>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</si>
  <si>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</si>
  <si>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</si>
  <si>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</si>
  <si>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</si>
  <si>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</si>
  <si>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</si>
  <si>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</si>
  <si>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</si>
  <si>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</si>
  <si>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</si>
  <si>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</si>
  <si>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</si>
  <si>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</si>
  <si>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</si>
  <si>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</si>
  <si>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</si>
  <si>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</si>
  <si>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</si>
  <si>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</si>
  <si>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</si>
  <si>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</si>
  <si>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</si>
  <si>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</si>
  <si>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</si>
  <si>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</si>
  <si>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</si>
  <si>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</si>
  <si>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</si>
  <si>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</si>
  <si>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</si>
  <si>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</si>
  <si>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</si>
  <si>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</si>
  <si>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</si>
  <si>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</si>
  <si>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</si>
  <si>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</si>
  <si>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</si>
  <si>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</si>
  <si>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</si>
  <si>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</si>
  <si>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</si>
  <si>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</si>
  <si>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</si>
  <si>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</si>
  <si>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</si>
  <si>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</si>
  <si>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</si>
  <si>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</si>
  <si>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</si>
  <si>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</si>
  <si>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</si>
  <si>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</si>
  <si>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</si>
  <si>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</si>
  <si>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</si>
  <si>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</si>
  <si>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</si>
  <si>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</si>
  <si>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</si>
  <si>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</si>
  <si>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</si>
  <si>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</si>
  <si>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</si>
  <si>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</si>
  <si>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</si>
  <si>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</si>
  <si>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</si>
  <si>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</si>
  <si>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</si>
  <si>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</si>
  <si>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</si>
  <si>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</si>
  <si>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</si>
  <si>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</si>
  <si>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</si>
  <si>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</si>
  <si>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</si>
  <si>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</si>
  <si>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</si>
  <si>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</si>
  <si>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</si>
  <si>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</si>
  <si>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</si>
  <si>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</si>
  <si>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</si>
  <si>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</si>
  <si>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</si>
  <si>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</si>
  <si>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</si>
  <si>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</si>
  <si>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</si>
  <si>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</si>
  <si>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</si>
  <si>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</si>
  <si>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</si>
  <si>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</si>
  <si>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</si>
  <si>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</si>
  <si>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</si>
  <si>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</si>
  <si>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</si>
  <si>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</si>
  <si>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</si>
  <si>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</si>
  <si>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</si>
  <si>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</si>
  <si>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</si>
  <si>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</si>
  <si>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</si>
  <si>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</si>
  <si>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</si>
  <si>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</si>
  <si>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</si>
  <si>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</si>
  <si>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</si>
  <si>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</si>
  <si>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</si>
  <si>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</si>
  <si>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</si>
  <si>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</si>
  <si>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</si>
  <si>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</si>
  <si>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</si>
  <si>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</si>
  <si>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</si>
  <si>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</si>
  <si>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</si>
  <si>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</si>
  <si>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</si>
  <si>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</si>
  <si>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</si>
  <si>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</si>
  <si>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</si>
  <si>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</si>
  <si>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</si>
  <si>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</si>
  <si>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</si>
  <si>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</si>
  <si>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</si>
  <si>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</si>
  <si>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</si>
  <si>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</si>
  <si>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</si>
  <si>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</si>
  <si>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</si>
  <si>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</si>
  <si>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</si>
  <si>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</si>
  <si>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</si>
  <si>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</si>
  <si>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</si>
  <si>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</si>
  <si>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</si>
  <si>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</si>
  <si>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</si>
  <si>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</si>
  <si>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</si>
  <si>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</si>
  <si>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</si>
  <si>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</si>
  <si>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</si>
  <si>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</si>
  <si>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</si>
  <si>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</si>
  <si>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</si>
  <si>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</si>
  <si>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</si>
  <si>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</si>
  <si>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</si>
  <si>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</si>
  <si>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</si>
  <si>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</si>
  <si>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</si>
  <si>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</si>
  <si>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</si>
  <si>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</si>
  <si>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</si>
  <si>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</si>
  <si>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</si>
  <si>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</si>
  <si>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</si>
  <si>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</si>
  <si>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</si>
  <si>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</si>
  <si>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</si>
  <si>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</si>
  <si>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</si>
  <si>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</si>
  <si>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</si>
  <si>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</si>
  <si>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</si>
  <si>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</si>
  <si>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</si>
  <si>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</si>
  <si>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</si>
  <si>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</si>
  <si>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</si>
  <si>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</si>
  <si>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</si>
  <si>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</si>
  <si>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</si>
  <si>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</si>
  <si>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</si>
  <si>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</si>
  <si>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</si>
  <si>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</si>
  <si>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</si>
  <si>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</si>
  <si>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</si>
  <si>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</si>
  <si>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</si>
  <si>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</si>
  <si>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</si>
  <si>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</si>
  <si>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</si>
  <si>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</si>
  <si>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</si>
  <si>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</si>
  <si>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</si>
  <si>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</si>
  <si>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</si>
  <si>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</si>
  <si>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</si>
  <si>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</si>
  <si>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</si>
  <si>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</si>
  <si>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</si>
  <si>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</si>
  <si>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</si>
  <si>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</si>
  <si>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</si>
  <si>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</si>
  <si>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</si>
  <si>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</si>
  <si>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</si>
  <si>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</si>
  <si>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</si>
  <si>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</si>
  <si>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</si>
  <si>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</si>
  <si>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</si>
  <si>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</si>
  <si>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</si>
  <si>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</si>
  <si>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</si>
  <si>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</si>
  <si>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</si>
  <si>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</si>
  <si>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</si>
  <si>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</si>
  <si>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</si>
  <si>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</si>
  <si>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</si>
  <si>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</si>
  <si>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</si>
  <si>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</si>
  <si>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</si>
  <si>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</si>
  <si>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</si>
  <si>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</si>
  <si>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</si>
  <si>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</si>
  <si>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</si>
  <si>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</si>
  <si>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</si>
  <si>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</si>
  <si>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</si>
  <si>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</si>
  <si>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</si>
  <si>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</si>
  <si>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</si>
  <si>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</si>
  <si>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</si>
  <si>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</si>
  <si>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</si>
  <si>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</si>
  <si>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</si>
  <si>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</si>
  <si>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</si>
  <si>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</si>
  <si>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</si>
  <si>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</si>
  <si>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</si>
  <si>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</si>
  <si>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</si>
  <si>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</si>
  <si>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</si>
  <si>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</si>
  <si>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</si>
  <si>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</si>
  <si>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</si>
  <si>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</si>
  <si>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</si>
  <si>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</si>
  <si>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</si>
  <si>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</si>
  <si>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</si>
  <si>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</si>
  <si>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</si>
  <si>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</si>
  <si>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</si>
  <si>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</si>
  <si>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</si>
  <si>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</si>
  <si>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</si>
  <si>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</si>
  <si>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</si>
  <si>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</si>
  <si>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</si>
  <si>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</si>
  <si>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</si>
  <si>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</si>
  <si>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</si>
  <si>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</si>
  <si>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</si>
  <si>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</si>
  <si>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</si>
  <si>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</si>
  <si>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</si>
  <si>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</si>
  <si>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</si>
  <si>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</si>
  <si>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</si>
  <si>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</si>
  <si>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</si>
  <si>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</si>
  <si>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</si>
  <si>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</si>
  <si>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</si>
  <si>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</si>
  <si>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</si>
  <si>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</si>
  <si>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</si>
  <si>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</si>
  <si>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</si>
  <si>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</si>
  <si>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</si>
  <si>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</si>
  <si>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</si>
  <si>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</si>
  <si>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</si>
  <si>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</si>
  <si>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</si>
  <si>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</si>
  <si>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</si>
  <si>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</si>
  <si>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</si>
  <si>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</si>
  <si>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</si>
  <si>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</si>
  <si>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</si>
  <si>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</si>
  <si>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</si>
  <si>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</si>
  <si>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</si>
  <si>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</si>
  <si>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</si>
  <si>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</si>
  <si>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</si>
  <si>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</si>
  <si>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</si>
  <si>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</si>
  <si>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</si>
  <si>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</si>
  <si>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</si>
  <si>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</si>
  <si>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</si>
  <si>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</si>
  <si>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</si>
  <si>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</si>
  <si>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</si>
  <si>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</si>
  <si>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</si>
  <si>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</si>
  <si>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</si>
  <si>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</si>
  <si>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</si>
  <si>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</si>
  <si>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</si>
  <si>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</si>
  <si>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</si>
  <si>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</si>
  <si>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</si>
  <si>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</si>
  <si>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</si>
  <si>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</si>
  <si>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</si>
  <si>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</si>
  <si>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</si>
  <si>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</si>
  <si>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</si>
  <si>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</si>
  <si>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</si>
  <si>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</si>
  <si>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</si>
  <si>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</si>
  <si>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</si>
  <si>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</si>
  <si>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</si>
  <si>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</si>
  <si>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</si>
  <si>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</si>
  <si>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</si>
  <si>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</si>
  <si>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</si>
  <si>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</si>
  <si>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</si>
  <si>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</si>
  <si>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</si>
  <si>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</si>
  <si>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</si>
  <si>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</si>
  <si>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</si>
  <si>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</si>
  <si>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</si>
  <si>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</si>
  <si>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</si>
  <si>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</si>
  <si>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</si>
  <si>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</si>
  <si>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</si>
  <si>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</si>
  <si>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</si>
  <si>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</si>
  <si>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</si>
  <si>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</si>
  <si>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</si>
  <si>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</si>
  <si>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</si>
  <si>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</si>
  <si>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</si>
  <si>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</si>
  <si>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</si>
  <si>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</si>
  <si>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</si>
  <si>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</si>
  <si>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</si>
  <si>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</si>
  <si>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</si>
  <si>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</si>
  <si>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</si>
  <si>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</si>
  <si>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</si>
  <si>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</si>
  <si>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</si>
  <si>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</si>
  <si>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</si>
  <si>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</si>
  <si>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</si>
  <si>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</si>
  <si>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</si>
  <si>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</si>
  <si>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</si>
  <si>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</si>
  <si>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</si>
  <si>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</si>
  <si>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</si>
  <si>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</si>
  <si>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</si>
  <si>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</si>
  <si>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</si>
  <si>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</si>
  <si>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</si>
  <si>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</si>
  <si>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</si>
  <si>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</si>
  <si>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</si>
  <si>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</si>
  <si>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</si>
  <si>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</si>
  <si>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</si>
  <si>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</si>
  <si>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</si>
  <si>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</si>
  <si>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</si>
  <si>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</si>
  <si>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</si>
  <si>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</si>
  <si>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</si>
  <si>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</si>
  <si>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</si>
  <si>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</si>
  <si>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</si>
  <si>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</si>
  <si>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</si>
  <si>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</si>
  <si>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</si>
  <si>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</si>
  <si>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</si>
  <si>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</si>
  <si>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</si>
  <si>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</si>
  <si>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</si>
  <si>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</si>
  <si>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</si>
  <si>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</si>
  <si>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</si>
  <si>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</si>
  <si>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</si>
  <si>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</si>
  <si>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</si>
  <si>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</si>
  <si>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</si>
  <si>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</si>
  <si>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</si>
  <si>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</si>
  <si>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</si>
  <si>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</si>
  <si>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</si>
  <si>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</si>
  <si>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</si>
  <si>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</si>
  <si>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</si>
  <si>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</si>
  <si>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</si>
  <si>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</si>
  <si>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</si>
  <si>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</si>
  <si>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</si>
  <si>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</si>
  <si>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</si>
  <si>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</si>
  <si>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</si>
  <si>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</si>
  <si>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</si>
  <si>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</si>
  <si>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</si>
  <si>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</si>
  <si>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</si>
  <si>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</si>
  <si>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</si>
  <si>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</si>
  <si>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</si>
  <si>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</si>
  <si>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</si>
  <si>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</si>
  <si>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</si>
  <si>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</si>
  <si>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</si>
  <si>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</si>
  <si>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</si>
  <si>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</si>
  <si>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</si>
  <si>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</si>
  <si>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</si>
  <si>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</si>
  <si>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</si>
  <si>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</si>
  <si>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</si>
  <si>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</si>
  <si>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</si>
  <si>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</si>
  <si>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</si>
  <si>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</si>
  <si>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</si>
  <si>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</si>
  <si>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</si>
  <si>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</si>
  <si>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</si>
  <si>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</si>
  <si>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</si>
  <si>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</si>
  <si>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</si>
  <si>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</si>
  <si>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</si>
  <si>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</si>
  <si>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</si>
  <si>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</si>
  <si>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</si>
  <si>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</si>
  <si>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</si>
  <si>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</si>
  <si>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</si>
  <si>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</si>
  <si>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</si>
  <si>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</si>
  <si>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</si>
  <si>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</si>
  <si>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</si>
  <si>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</si>
  <si>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</si>
  <si>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</si>
  <si>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</si>
  <si>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</si>
  <si>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</si>
  <si>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</si>
  <si>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</si>
  <si>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</si>
  <si>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</si>
  <si>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</si>
  <si>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</si>
  <si>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</si>
  <si>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</si>
  <si>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</si>
  <si>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</si>
  <si>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</si>
  <si>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</si>
  <si>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</si>
  <si>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</si>
  <si>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</si>
  <si>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</si>
  <si>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</si>
  <si>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</si>
  <si>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</si>
  <si>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</si>
  <si>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</si>
  <si>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</si>
  <si>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</si>
  <si>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</si>
  <si>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</si>
  <si>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</si>
  <si>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</si>
  <si>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</si>
  <si>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</si>
  <si>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</si>
  <si>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</si>
  <si>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</si>
  <si>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</si>
  <si>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</si>
  <si>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</si>
  <si>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</si>
  <si>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</si>
  <si>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</si>
  <si>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</si>
  <si>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</si>
  <si>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</si>
  <si>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</si>
  <si>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</si>
  <si>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</si>
  <si>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</si>
  <si>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</si>
  <si>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</si>
  <si>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</si>
  <si>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</si>
  <si>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</si>
  <si>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</si>
  <si>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</si>
  <si>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</si>
  <si>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</si>
  <si>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</si>
  <si>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</si>
  <si>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</si>
  <si>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</si>
  <si>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</si>
  <si>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</si>
  <si>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</si>
  <si>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</si>
  <si>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</si>
  <si>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</si>
  <si>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</si>
  <si>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</si>
  <si>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</si>
  <si>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</si>
  <si>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</si>
  <si>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</si>
  <si>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</si>
  <si>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</si>
  <si>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</si>
  <si>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</si>
  <si>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</si>
  <si>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</si>
  <si>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</si>
  <si>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</si>
  <si>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</si>
  <si>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</si>
  <si>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</si>
  <si>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</si>
  <si>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</si>
  <si>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</si>
  <si>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</si>
  <si>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</si>
  <si>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</si>
  <si>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</si>
  <si>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</si>
  <si>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</si>
  <si>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</si>
  <si>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</si>
  <si>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</si>
  <si>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</si>
  <si>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</si>
  <si>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</si>
  <si>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</si>
  <si>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</si>
  <si>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</si>
  <si>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</si>
  <si>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</si>
  <si>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</si>
  <si>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</si>
  <si>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</si>
  <si>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</si>
  <si>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</si>
  <si>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</si>
  <si>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</si>
  <si>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</si>
  <si>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</si>
  <si>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</si>
  <si>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</si>
  <si>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</si>
  <si>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</si>
  <si>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</si>
  <si>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</si>
  <si>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</si>
  <si>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</si>
  <si>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</si>
  <si>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</si>
  <si>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</si>
  <si>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</si>
  <si>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</si>
  <si>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</si>
  <si>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</si>
  <si>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</si>
  <si>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</si>
  <si>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</si>
  <si>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</si>
  <si>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</si>
  <si>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</si>
  <si>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</si>
  <si>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</si>
  <si>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</si>
  <si>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</si>
  <si>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</si>
  <si>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</si>
  <si>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</si>
  <si>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</si>
  <si>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</si>
  <si>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</si>
  <si>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</si>
  <si>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</si>
  <si>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</si>
  <si>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</si>
  <si>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</si>
  <si>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</si>
  <si>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</si>
  <si>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</si>
  <si>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</si>
  <si>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</si>
  <si>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</si>
  <si>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</si>
  <si>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</si>
  <si>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</si>
  <si>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</si>
  <si>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</si>
  <si>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</si>
  <si>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</si>
  <si>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</si>
  <si>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</si>
  <si>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</si>
  <si>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</si>
  <si>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</si>
  <si>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</si>
  <si>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</si>
  <si>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</si>
  <si>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</si>
  <si>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</si>
  <si>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</si>
  <si>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</si>
  <si>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</si>
  <si>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</si>
  <si>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</si>
  <si>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</si>
  <si>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</si>
  <si>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</si>
  <si>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</si>
  <si>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</si>
  <si>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</si>
  <si>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</si>
  <si>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</si>
  <si>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</si>
  <si>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</si>
  <si>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</si>
  <si>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</si>
  <si>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</si>
  <si>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</si>
  <si>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</si>
  <si>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</si>
  <si>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</si>
  <si>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</si>
  <si>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</si>
  <si>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</si>
  <si>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</si>
  <si>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</si>
  <si>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</si>
  <si>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</si>
  <si>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</si>
  <si>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</si>
  <si>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</si>
  <si>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</si>
  <si>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</si>
  <si>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</si>
  <si>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</si>
  <si>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</si>
  <si>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</si>
  <si>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</si>
  <si>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</si>
  <si>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</si>
  <si>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</si>
  <si>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</si>
  <si>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</si>
  <si>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</si>
  <si>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</si>
  <si>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</si>
  <si>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</si>
  <si>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</si>
  <si>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</si>
  <si>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</si>
  <si>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</si>
  <si>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</si>
  <si>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</si>
  <si>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</si>
  <si>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</si>
  <si>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</si>
  <si>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</si>
  <si>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</si>
  <si>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</si>
  <si>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</si>
  <si>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</si>
  <si>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</si>
  <si>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</si>
  <si>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</si>
  <si>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</si>
  <si>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</si>
  <si>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</si>
  <si>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</si>
  <si>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</si>
  <si>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</si>
  <si>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</si>
  <si>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</si>
  <si>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</si>
  <si>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</si>
  <si>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</si>
  <si>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</si>
  <si>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</si>
  <si>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</si>
  <si>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</si>
  <si>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</si>
  <si>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</si>
  <si>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</si>
  <si>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</si>
  <si>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</si>
  <si>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</si>
  <si>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</si>
  <si>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</si>
  <si>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</si>
  <si>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</si>
  <si>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</si>
  <si>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</si>
  <si>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</si>
  <si>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</si>
  <si>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</si>
  <si>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</si>
  <si>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</si>
  <si>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</si>
  <si>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</si>
  <si>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</si>
  <si>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</si>
  <si>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</si>
  <si>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</si>
  <si>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</si>
  <si>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</si>
  <si>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</si>
  <si>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</si>
  <si>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</si>
  <si>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</si>
  <si>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</si>
  <si>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</si>
  <si>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</si>
  <si>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</si>
  <si>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</si>
  <si>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</si>
  <si>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</si>
  <si>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</si>
  <si>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</si>
  <si>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</si>
  <si>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</si>
  <si>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</si>
  <si>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</si>
  <si>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</si>
  <si>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</si>
  <si>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</si>
  <si>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</si>
  <si>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</si>
  <si>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</si>
  <si>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</si>
  <si>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</si>
  <si>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</si>
  <si>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</si>
  <si>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</si>
  <si>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</si>
  <si>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</si>
  <si>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</si>
  <si>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</si>
  <si>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</si>
  <si>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</si>
  <si>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</si>
  <si>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</si>
  <si>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</si>
  <si>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</si>
  <si>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</si>
  <si>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</si>
  <si>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</si>
  <si>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</si>
  <si>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</si>
  <si>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</si>
  <si>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</si>
  <si>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</si>
  <si>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</si>
  <si>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</si>
  <si>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</si>
  <si>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</si>
  <si>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</si>
  <si>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</si>
  <si>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</si>
  <si>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</si>
  <si>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</si>
  <si>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</si>
  <si>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</si>
  <si>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</si>
  <si>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</si>
  <si>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</si>
  <si>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</si>
  <si>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</si>
  <si>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</si>
  <si>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</si>
  <si>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</si>
  <si>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</si>
  <si>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</si>
  <si>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</si>
  <si>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</si>
  <si>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</si>
  <si>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</si>
  <si>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</si>
  <si>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</si>
  <si>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</si>
  <si>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</si>
  <si>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</si>
  <si>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</si>
  <si>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</si>
  <si>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</si>
  <si>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</si>
  <si>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</si>
  <si>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</si>
  <si>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</si>
  <si>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</si>
  <si>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</si>
  <si>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</si>
  <si>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</si>
  <si>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</si>
  <si>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</si>
  <si>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</si>
  <si>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</si>
  <si>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</si>
  <si>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</si>
  <si>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</si>
  <si>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</si>
  <si>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</si>
  <si>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</si>
  <si>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</si>
  <si>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</si>
  <si>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</si>
  <si>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</si>
  <si>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</si>
  <si>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</si>
  <si>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</si>
  <si>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</si>
  <si>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</si>
  <si>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</si>
  <si>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</si>
  <si>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</si>
  <si>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</si>
  <si>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</si>
  <si>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</si>
  <si>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</si>
  <si>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</si>
  <si>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</si>
  <si>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</si>
  <si>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</si>
  <si>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</si>
  <si>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</si>
  <si>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</si>
  <si>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</si>
  <si>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</si>
  <si>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</si>
  <si>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</si>
  <si>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</si>
  <si>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</si>
  <si>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</si>
  <si>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</si>
  <si>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</si>
  <si>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</si>
  <si>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</si>
  <si>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</si>
  <si>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</si>
  <si>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</si>
  <si>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</si>
  <si>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</si>
  <si>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</si>
  <si>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</si>
  <si>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</si>
  <si>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</si>
  <si>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</si>
  <si>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</si>
  <si>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</si>
  <si>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</si>
  <si>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</si>
  <si>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</si>
  <si>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</si>
  <si>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</si>
  <si>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</si>
  <si>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</si>
  <si>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</si>
  <si>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</si>
  <si>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</si>
  <si>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</si>
  <si>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</si>
  <si>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</si>
  <si>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</si>
  <si>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</si>
  <si>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</si>
  <si>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</si>
  <si>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</si>
  <si>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</si>
  <si>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</si>
  <si>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</si>
  <si>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</si>
  <si>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</si>
  <si>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</si>
  <si>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</si>
  <si>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</si>
  <si>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</si>
  <si>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</si>
  <si>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</si>
  <si>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</si>
  <si>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</si>
  <si>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</si>
  <si>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</si>
  <si>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</si>
  <si>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</si>
  <si>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</si>
  <si>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</si>
  <si>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</si>
  <si>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</si>
  <si>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</si>
  <si>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</si>
  <si>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</si>
  <si>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</si>
  <si>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</si>
  <si>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</si>
  <si>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</si>
  <si>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</si>
  <si>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</si>
  <si>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</si>
  <si>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</si>
  <si>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</si>
  <si>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</si>
  <si>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</si>
  <si>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</si>
  <si>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</si>
  <si>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</si>
  <si>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</si>
  <si>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</si>
  <si>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</si>
  <si>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</si>
  <si>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</si>
  <si>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</si>
  <si>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</si>
  <si>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</si>
  <si>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</si>
  <si>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</si>
  <si>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</si>
  <si>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</si>
  <si>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</si>
  <si>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</si>
  <si>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</si>
  <si>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</si>
  <si>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</si>
  <si>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</si>
  <si>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</si>
  <si>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</si>
  <si>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</si>
  <si>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</si>
  <si>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</si>
  <si>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</si>
  <si>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</si>
  <si>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</si>
  <si>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</si>
  <si>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</si>
  <si>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</si>
  <si>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</si>
  <si>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</si>
  <si>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</si>
  <si>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</si>
  <si>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</si>
  <si>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</si>
  <si>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</si>
  <si>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</si>
  <si>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</si>
  <si>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</si>
  <si>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</si>
  <si>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</si>
  <si>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</si>
  <si>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</si>
  <si>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</si>
  <si>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</si>
  <si>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</si>
  <si>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</si>
  <si>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</si>
  <si>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</si>
  <si>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</si>
  <si>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</si>
  <si>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</si>
  <si>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</si>
  <si>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</si>
  <si>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</si>
  <si>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</si>
  <si>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</si>
  <si>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</si>
  <si>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</si>
  <si>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</si>
  <si>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</si>
  <si>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</si>
  <si>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</si>
  <si>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</si>
  <si>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</si>
  <si>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</si>
  <si>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</si>
  <si>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</si>
  <si>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</si>
  <si>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</si>
  <si>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</si>
  <si>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</si>
  <si>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</si>
  <si>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</si>
  <si>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</si>
  <si>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</si>
  <si>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</si>
  <si>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</si>
  <si>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</si>
  <si>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</si>
  <si>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</si>
  <si>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</si>
  <si>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</si>
  <si>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</si>
  <si>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</si>
  <si>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</si>
  <si>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</si>
  <si>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</si>
  <si>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</si>
  <si>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</si>
  <si>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</si>
  <si>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</si>
  <si>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</si>
  <si>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</si>
  <si>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</si>
  <si>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</si>
  <si>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</si>
  <si>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</si>
  <si>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</si>
  <si>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</si>
  <si>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</si>
  <si>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</si>
  <si>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</si>
  <si>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</si>
  <si>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</si>
  <si>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</si>
  <si>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</si>
  <si>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</si>
  <si>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</si>
  <si>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</si>
  <si>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</si>
  <si>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</si>
  <si>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</si>
  <si>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</si>
  <si>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</si>
  <si>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</si>
  <si>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</si>
  <si>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</si>
  <si>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</si>
  <si>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</si>
  <si>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</si>
  <si>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</si>
  <si>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</si>
  <si>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</si>
  <si>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</si>
  <si>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</si>
  <si>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</si>
  <si>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</si>
  <si>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</si>
  <si>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</si>
  <si>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</si>
  <si>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</si>
  <si>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</si>
  <si>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</si>
  <si>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</si>
  <si>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</si>
  <si>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</si>
  <si>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</si>
  <si>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</si>
  <si>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</si>
  <si>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</si>
  <si>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</si>
  <si>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</si>
  <si>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</si>
  <si>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</si>
  <si>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</si>
  <si>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</si>
  <si>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</si>
  <si>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</si>
  <si>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</si>
  <si>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</si>
  <si>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</si>
  <si>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</si>
  <si>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</si>
  <si>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</si>
  <si>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</si>
  <si>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</si>
  <si>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</si>
  <si>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</si>
  <si>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</si>
  <si>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</si>
  <si>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</si>
  <si>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</si>
  <si>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</si>
  <si>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</si>
  <si>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</si>
  <si>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</si>
  <si>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</si>
  <si>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</si>
  <si>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</si>
  <si>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</si>
  <si>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</si>
  <si>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</si>
  <si>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</si>
  <si>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</si>
  <si>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</si>
  <si>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</si>
  <si>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</si>
  <si>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</si>
  <si>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</si>
  <si>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</si>
  <si>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</si>
  <si>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</si>
  <si>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</si>
  <si>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</si>
  <si>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</si>
  <si>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</si>
  <si>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</si>
  <si>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</si>
  <si>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</si>
  <si>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</si>
  <si>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</si>
  <si>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</si>
  <si>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</si>
  <si>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</si>
  <si>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</si>
  <si>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</si>
  <si>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</si>
  <si>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</si>
  <si>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</si>
  <si>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</si>
  <si>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</si>
  <si>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</si>
  <si>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</si>
  <si>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</si>
  <si>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</si>
  <si>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</si>
  <si>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</si>
  <si>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</si>
  <si>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</si>
  <si>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</si>
  <si>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</si>
  <si>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</si>
  <si>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</si>
  <si>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</si>
  <si>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</si>
  <si>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</si>
  <si>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</si>
  <si>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</si>
  <si>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</si>
  <si>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</si>
  <si>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</si>
  <si>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</si>
  <si>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</si>
  <si>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</si>
  <si>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</si>
  <si>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</si>
  <si>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</si>
  <si>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</si>
  <si>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</si>
  <si>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</si>
  <si>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</si>
  <si>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</si>
  <si>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</si>
  <si>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</si>
  <si>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</si>
  <si>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</si>
  <si>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</si>
  <si>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</si>
  <si>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</si>
  <si>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</si>
  <si>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</si>
  <si>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</si>
  <si>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</si>
  <si>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</si>
  <si>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</si>
  <si>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</si>
  <si>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</si>
  <si>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</si>
  <si>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</si>
  <si>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</si>
  <si>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</si>
  <si>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</si>
  <si>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</si>
  <si>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</si>
  <si>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</si>
  <si>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</si>
  <si>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</si>
  <si>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</si>
  <si>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</si>
  <si>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</si>
  <si>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</si>
  <si>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</si>
  <si>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</si>
  <si>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</si>
  <si>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</si>
  <si>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</si>
  <si>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</si>
  <si>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</si>
  <si>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</si>
  <si>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</si>
  <si>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</si>
  <si>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</si>
  <si>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</si>
  <si>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</si>
  <si>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</si>
  <si>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</si>
  <si>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</si>
  <si>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</si>
  <si>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</si>
  <si>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</si>
  <si>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</si>
  <si>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</si>
  <si>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</si>
  <si>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</si>
  <si>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</si>
  <si>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</si>
  <si>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</si>
  <si>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</si>
  <si>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</si>
  <si>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</si>
  <si>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</si>
  <si>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</si>
  <si>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</si>
  <si>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</si>
  <si>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</si>
  <si>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</si>
  <si>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</si>
  <si>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</si>
  <si>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</si>
  <si>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</si>
  <si>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</si>
  <si>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</si>
  <si>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</si>
  <si>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</si>
  <si>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</si>
  <si>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</si>
  <si>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</si>
  <si>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</si>
  <si>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</si>
  <si>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</si>
  <si>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</si>
  <si>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</si>
  <si>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</si>
  <si>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</si>
  <si>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</si>
  <si>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</si>
  <si>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</si>
  <si>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</si>
  <si>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</si>
  <si>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</si>
  <si>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</si>
  <si>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</si>
  <si>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</si>
  <si>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</si>
  <si>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</si>
  <si>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</si>
  <si>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</si>
  <si>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</si>
  <si>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</si>
  <si>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</si>
  <si>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</si>
  <si>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</si>
  <si>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</si>
  <si>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</si>
  <si>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</si>
  <si>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</si>
  <si>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</si>
  <si>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</si>
  <si>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</si>
  <si>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</si>
  <si>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</si>
  <si>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</si>
  <si>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</si>
  <si>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</si>
  <si>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</si>
  <si>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</si>
  <si>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</si>
  <si>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</si>
  <si>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</si>
  <si>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</si>
  <si>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</si>
  <si>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</si>
  <si>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</si>
  <si>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</si>
  <si>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</si>
  <si>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</si>
  <si>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</si>
  <si>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</si>
  <si>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</si>
  <si>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</si>
  <si>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</si>
  <si>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</si>
  <si>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</si>
  <si>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</si>
  <si>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</si>
  <si>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</si>
  <si>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</si>
  <si>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</si>
  <si>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</si>
  <si>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</si>
  <si>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</si>
  <si>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</si>
  <si>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</si>
  <si>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</si>
  <si>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</si>
  <si>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</si>
  <si>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</si>
  <si>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</si>
  <si>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</si>
  <si>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</si>
  <si>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</si>
  <si>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</si>
  <si>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</si>
  <si>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</si>
  <si>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</si>
  <si>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</si>
  <si>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</si>
  <si>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</si>
  <si>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</si>
  <si>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</si>
  <si>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</si>
  <si>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</si>
  <si>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</si>
  <si>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</si>
  <si>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</si>
  <si>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</si>
  <si>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</si>
  <si>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</si>
  <si>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</si>
  <si>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</si>
  <si>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</si>
  <si>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</si>
  <si>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</si>
  <si>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</si>
  <si>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</si>
  <si>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</si>
  <si>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</si>
  <si>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</si>
  <si>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</si>
  <si>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</si>
  <si>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</si>
  <si>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</si>
  <si>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</si>
  <si>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</si>
  <si>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</si>
  <si>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</si>
  <si>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</si>
  <si>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</si>
  <si>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</si>
  <si>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</si>
  <si>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</si>
  <si>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</si>
  <si>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</si>
  <si>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</si>
  <si>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</si>
  <si>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</si>
  <si>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</si>
  <si>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</si>
  <si>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</si>
  <si>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</si>
  <si>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</si>
  <si>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</si>
  <si>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</si>
  <si>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</si>
  <si>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</si>
  <si>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</si>
  <si>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</si>
  <si>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</si>
  <si>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</si>
  <si>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</si>
  <si>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</si>
  <si>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</si>
  <si>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</si>
  <si>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</si>
  <si>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</si>
  <si>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</si>
  <si>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</si>
  <si>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</si>
  <si>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</si>
  <si>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</si>
  <si>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</si>
  <si>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</si>
  <si>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</si>
  <si>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</si>
  <si>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</si>
  <si>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</si>
  <si>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</si>
  <si>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</si>
  <si>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</si>
  <si>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</si>
  <si>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</si>
  <si>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</si>
  <si>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</si>
  <si>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</si>
  <si>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</si>
  <si>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</si>
  <si>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</si>
  <si>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</si>
  <si>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</si>
  <si>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</si>
  <si>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</si>
  <si>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</si>
  <si>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</si>
  <si>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</si>
  <si>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</si>
  <si>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</si>
  <si>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</si>
  <si>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</si>
  <si>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</si>
  <si>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</si>
  <si>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</si>
  <si>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</si>
  <si>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</si>
  <si>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</si>
  <si>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</si>
  <si>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</si>
  <si>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</si>
  <si>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</si>
  <si>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</si>
  <si>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</si>
  <si>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</si>
  <si>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</si>
  <si>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</si>
  <si>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</si>
  <si>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</si>
  <si>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</si>
  <si>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</si>
  <si>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</si>
  <si>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</si>
  <si>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</si>
  <si>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</si>
  <si>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</si>
  <si>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</si>
  <si>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</si>
  <si>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</si>
  <si>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</si>
  <si>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</si>
  <si>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</si>
  <si>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</si>
  <si>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</si>
  <si>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</si>
  <si>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</si>
  <si>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</si>
  <si>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</si>
  <si>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</si>
  <si>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</si>
  <si>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</si>
  <si>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</si>
  <si>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</si>
  <si>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</si>
  <si>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</si>
  <si>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</si>
  <si>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</si>
  <si>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</si>
  <si>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</si>
  <si>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</si>
  <si>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</si>
  <si>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</si>
  <si>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</si>
  <si>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</si>
  <si>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</si>
  <si>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</si>
  <si>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</si>
  <si>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</si>
  <si>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</si>
  <si>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</si>
  <si>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</si>
  <si>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</si>
  <si>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</si>
  <si>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</si>
  <si>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</si>
  <si>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</si>
  <si>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</si>
  <si>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</si>
  <si>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</si>
  <si>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</si>
  <si>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</si>
  <si>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</si>
  <si>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</si>
  <si>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</si>
  <si>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</si>
  <si>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</si>
  <si>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</si>
  <si>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</si>
  <si>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</si>
  <si>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</si>
  <si>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</si>
  <si>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</si>
  <si>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</si>
  <si>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</si>
  <si>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</si>
  <si>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</si>
  <si>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</si>
  <si>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</si>
  <si>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</si>
  <si>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</si>
  <si>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</si>
  <si>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</si>
  <si>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</si>
  <si>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</si>
  <si>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</si>
  <si>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</si>
  <si>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</si>
  <si>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</si>
  <si>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</si>
  <si>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</si>
  <si>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</si>
  <si>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</si>
  <si>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</si>
  <si>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</si>
  <si>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</si>
  <si>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</si>
  <si>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</si>
  <si>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</si>
  <si>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</si>
  <si>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</si>
  <si>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</si>
  <si>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</si>
  <si>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</si>
  <si>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</si>
  <si>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</si>
  <si>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</si>
  <si>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</si>
  <si>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</si>
  <si>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</si>
  <si>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</si>
  <si>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</si>
  <si>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</si>
  <si>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</si>
  <si>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</si>
  <si>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</si>
  <si>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</si>
  <si>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</si>
  <si>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</si>
  <si>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</si>
  <si>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</si>
  <si>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</si>
  <si>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</si>
  <si>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</si>
  <si>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</si>
  <si>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</si>
  <si>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</si>
  <si>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</si>
  <si>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</si>
  <si>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</si>
  <si>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</si>
  <si>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</si>
  <si>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</si>
  <si>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</si>
  <si>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</si>
  <si>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</si>
  <si>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</si>
  <si>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</si>
  <si>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</si>
  <si>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</si>
  <si>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</si>
  <si>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</si>
  <si>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</si>
  <si>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</si>
  <si>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</si>
  <si>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</si>
  <si>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</si>
  <si>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</si>
  <si>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</si>
  <si>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</si>
  <si>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</si>
  <si>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</si>
  <si>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</si>
  <si>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</si>
  <si>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</si>
  <si>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</si>
  <si>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</si>
  <si>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</si>
  <si>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</si>
  <si>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</si>
  <si>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</si>
  <si>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</si>
  <si>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</si>
  <si>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</si>
  <si>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</si>
  <si>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</si>
  <si>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</si>
  <si>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</si>
  <si>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</si>
  <si>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</si>
  <si>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</si>
  <si>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</si>
  <si>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</si>
  <si>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</si>
  <si>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</si>
  <si>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</si>
  <si>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</si>
  <si>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</si>
  <si>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</si>
  <si>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</si>
  <si>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</si>
  <si>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</si>
  <si>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</si>
  <si>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</si>
  <si>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</si>
  <si>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</si>
  <si>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</si>
  <si>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</si>
  <si>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</si>
  <si>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</si>
  <si>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</si>
  <si>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</si>
  <si>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</si>
  <si>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</si>
  <si>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</si>
  <si>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</si>
  <si>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</si>
  <si>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</si>
  <si>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</si>
  <si>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</si>
  <si>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</si>
  <si>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</si>
  <si>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</si>
  <si>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</si>
  <si>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</si>
  <si>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</si>
  <si>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</si>
  <si>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</si>
  <si>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</si>
  <si>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</si>
  <si>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</si>
  <si>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</si>
  <si>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</si>
  <si>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</si>
  <si>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</si>
  <si>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</si>
  <si>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</si>
  <si>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</si>
  <si>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</si>
  <si>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</si>
  <si>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</si>
  <si>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</si>
  <si>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</si>
  <si>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</si>
  <si>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</si>
  <si>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</si>
  <si>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</si>
  <si>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</si>
  <si>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</si>
  <si>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</si>
  <si>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</si>
  <si>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</si>
  <si>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</si>
  <si>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</si>
  <si>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</si>
  <si>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</si>
  <si>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</si>
  <si>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</si>
  <si>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</si>
  <si>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</si>
  <si>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</si>
  <si>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</si>
  <si>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</si>
  <si>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</si>
  <si>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</si>
  <si>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</si>
  <si>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</si>
  <si>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</si>
  <si>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</si>
  <si>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</si>
  <si>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</si>
  <si>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</si>
  <si>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</si>
  <si>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</si>
  <si>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</si>
  <si>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</si>
  <si>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</si>
  <si>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</si>
  <si>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</si>
  <si>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</si>
  <si>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</si>
  <si>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</si>
  <si>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</si>
  <si>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</si>
  <si>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</si>
  <si>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</si>
  <si>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</si>
  <si>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</si>
  <si>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</si>
  <si>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</si>
  <si>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</si>
  <si>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</si>
  <si>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</si>
  <si>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</si>
  <si>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</si>
  <si>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</si>
  <si>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</si>
  <si>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</si>
  <si>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</si>
  <si>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</si>
  <si>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</si>
  <si>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</si>
  <si>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</si>
  <si>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</si>
  <si>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</si>
  <si>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</si>
  <si>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</si>
  <si>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</si>
  <si>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</si>
  <si>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</si>
  <si>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</si>
  <si>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</si>
  <si>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</si>
  <si>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</si>
  <si>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</si>
  <si>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</si>
  <si>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</si>
  <si>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</si>
  <si>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</si>
  <si>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</si>
  <si>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</si>
  <si>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</si>
  <si>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</si>
  <si>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</si>
  <si>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</si>
  <si>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</si>
  <si>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</si>
  <si>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</si>
  <si>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</si>
  <si>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</si>
  <si>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</si>
  <si>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</si>
  <si>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</si>
  <si>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</si>
  <si>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</si>
  <si>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</si>
  <si>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</si>
  <si>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</si>
  <si>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</si>
  <si>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</si>
  <si>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</si>
  <si>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</si>
  <si>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</si>
  <si>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</si>
  <si>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</si>
  <si>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</si>
  <si>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</si>
  <si>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</si>
  <si>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</si>
  <si>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</si>
  <si>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</si>
  <si>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</si>
  <si>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</si>
  <si>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</si>
  <si>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</si>
  <si>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</si>
  <si>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</si>
  <si>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</si>
  <si>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</si>
  <si>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</si>
  <si>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</si>
  <si>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</si>
  <si>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</si>
  <si>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</si>
  <si>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</si>
  <si>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</si>
  <si>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</si>
  <si>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</si>
  <si>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</si>
  <si>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</si>
  <si>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</si>
  <si>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</si>
  <si>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</si>
  <si>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</si>
  <si>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</si>
  <si>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</si>
  <si>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</si>
  <si>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</si>
  <si>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</si>
  <si>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</si>
  <si>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</si>
  <si>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</si>
  <si>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</si>
  <si>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</si>
  <si>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</si>
  <si>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</si>
  <si>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</si>
  <si>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</si>
  <si>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</si>
  <si>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</si>
  <si>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</si>
  <si>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</si>
  <si>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</si>
  <si>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</si>
  <si>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</si>
  <si>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</si>
  <si>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</si>
  <si>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</si>
  <si>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</si>
  <si>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</si>
  <si>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</si>
  <si>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</si>
  <si>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</si>
  <si>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</si>
  <si>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</si>
  <si>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</si>
  <si>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</si>
  <si>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</si>
  <si>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</si>
  <si>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</si>
  <si>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</si>
  <si>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</si>
  <si>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</si>
  <si>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</si>
  <si>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</si>
  <si>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</si>
  <si>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</si>
  <si>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</si>
  <si>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</si>
  <si>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</si>
  <si>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</si>
  <si>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</si>
  <si>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</si>
  <si>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</si>
  <si>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</si>
  <si>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</si>
  <si>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</si>
  <si>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</si>
  <si>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</si>
  <si>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</si>
  <si>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</si>
  <si>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</si>
  <si>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</si>
  <si>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</si>
  <si>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</si>
  <si>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</si>
  <si>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</si>
  <si>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</si>
  <si>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</si>
  <si>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</si>
  <si>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</si>
  <si>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</si>
  <si>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</si>
  <si>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</si>
  <si>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</si>
  <si>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</si>
  <si>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</si>
  <si>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</si>
  <si>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</si>
  <si>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</si>
  <si>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</si>
  <si>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</si>
  <si>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</si>
  <si>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</si>
  <si>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</si>
  <si>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</si>
  <si>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</si>
  <si>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</si>
  <si>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</si>
  <si>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</si>
  <si>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</si>
  <si>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</si>
  <si>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</si>
  <si>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</si>
  <si>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</si>
  <si>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</si>
  <si>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</si>
  <si>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</si>
  <si>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</si>
  <si>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</si>
  <si>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</si>
  <si>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</si>
  <si>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</si>
  <si>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</si>
  <si>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</si>
  <si>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</si>
  <si>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</si>
  <si>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</si>
  <si>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</si>
  <si>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</si>
  <si>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</si>
  <si>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</si>
  <si>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</si>
  <si>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</si>
  <si>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</si>
  <si>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</si>
  <si>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</si>
  <si>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</si>
  <si>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</si>
  <si>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</si>
  <si>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</si>
  <si>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</si>
  <si>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</si>
  <si>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</si>
  <si>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</si>
  <si>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</si>
  <si>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</si>
  <si>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</si>
  <si>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</si>
  <si>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</si>
  <si>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</si>
  <si>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</si>
  <si>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</si>
  <si>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</si>
  <si>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</si>
  <si>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</si>
  <si>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</si>
  <si>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</si>
  <si>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</si>
  <si>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</si>
  <si>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</si>
  <si>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</si>
  <si>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</si>
  <si>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</si>
  <si>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</si>
  <si>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</si>
  <si>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</si>
  <si>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</si>
  <si>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</si>
  <si>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</si>
  <si>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</si>
  <si>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</si>
  <si>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</si>
  <si>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</si>
  <si>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</si>
  <si>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</si>
  <si>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</si>
  <si>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</si>
  <si>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</si>
  <si>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</si>
  <si>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</si>
  <si>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</si>
  <si>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</si>
  <si>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</si>
  <si>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</si>
  <si>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</si>
  <si>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</si>
  <si>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</si>
  <si>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</si>
  <si>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</si>
  <si>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</si>
  <si>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</si>
  <si>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</si>
  <si>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</si>
  <si>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</si>
  <si>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</si>
  <si>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</si>
  <si>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</si>
  <si>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</si>
  <si>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</si>
  <si>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</si>
  <si>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</si>
  <si>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</si>
  <si>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</si>
  <si>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</si>
  <si>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</si>
  <si>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</si>
  <si>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</si>
  <si>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</si>
  <si>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</si>
  <si>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</si>
  <si>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</si>
  <si>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</si>
  <si>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</si>
  <si>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</si>
  <si>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</si>
  <si>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</si>
  <si>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</si>
  <si>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</si>
  <si>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</si>
  <si>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</si>
  <si>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</si>
  <si>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</si>
  <si>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</si>
  <si>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</si>
  <si>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</si>
  <si>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</si>
  <si>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</si>
  <si>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</si>
  <si>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</si>
  <si>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</si>
  <si>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</si>
  <si>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</si>
  <si>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</si>
  <si>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</si>
  <si>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</si>
  <si>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</si>
  <si>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</si>
  <si>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</si>
  <si>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</si>
  <si>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</si>
  <si>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</si>
  <si>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</si>
  <si>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</si>
  <si>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</si>
  <si>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</si>
  <si>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</si>
  <si>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</si>
  <si>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</si>
  <si>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</si>
  <si>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</si>
  <si>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</si>
  <si>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</si>
  <si>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</si>
  <si>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</si>
  <si>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</si>
  <si>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</si>
  <si>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</si>
  <si>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</si>
  <si>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</si>
  <si>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</si>
  <si>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</si>
  <si>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</si>
  <si>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</si>
  <si>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</si>
  <si>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</si>
  <si>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</si>
  <si>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</si>
  <si>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</si>
  <si>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</si>
  <si>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</si>
  <si>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</si>
  <si>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</si>
  <si>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</si>
  <si>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</si>
  <si>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</si>
  <si>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</si>
  <si>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</si>
  <si>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</si>
  <si>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</si>
  <si>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</si>
  <si>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</si>
  <si>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</si>
  <si>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</si>
  <si>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</si>
  <si>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</si>
  <si>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</si>
  <si>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</si>
  <si>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</si>
  <si>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</si>
  <si>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</si>
  <si>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</si>
  <si>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</si>
  <si>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</si>
  <si>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</si>
  <si>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</si>
  <si>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</si>
  <si>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</si>
  <si>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</si>
  <si>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</si>
  <si>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</si>
  <si>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</si>
  <si>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</si>
  <si>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</si>
  <si>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</si>
  <si>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</si>
  <si>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</si>
  <si>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</si>
  <si>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</si>
  <si>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</si>
  <si>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</si>
  <si>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</si>
  <si>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</si>
  <si>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</si>
  <si>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</si>
  <si>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</si>
  <si>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</si>
  <si>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</si>
  <si>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</si>
  <si>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</si>
  <si>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</si>
  <si>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</si>
  <si>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</si>
  <si>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</si>
  <si>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</si>
  <si>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</si>
  <si>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</si>
  <si>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</si>
  <si>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</si>
  <si>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</si>
  <si>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</si>
  <si>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</si>
  <si>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</si>
  <si>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</si>
  <si>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</si>
  <si>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</si>
  <si>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</si>
  <si>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</si>
  <si>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</si>
  <si>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</si>
  <si>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</si>
  <si>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</si>
  <si>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</si>
  <si>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</si>
  <si>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</si>
  <si>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</si>
  <si>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</si>
  <si>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</si>
  <si>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</si>
  <si>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</si>
  <si>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</si>
  <si>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</si>
  <si>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</si>
  <si>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</si>
  <si>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</si>
  <si>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</si>
  <si>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</si>
  <si>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</si>
  <si>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</si>
  <si>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</si>
  <si>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</si>
  <si>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</si>
  <si>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</si>
  <si>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</si>
  <si>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</si>
  <si>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</si>
  <si>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</si>
  <si>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</si>
  <si>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</si>
  <si>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</si>
  <si>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</si>
  <si>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</si>
  <si>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</si>
  <si>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</si>
  <si>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</si>
  <si>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</si>
  <si>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</si>
  <si>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</si>
  <si>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</si>
  <si>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</si>
  <si>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</si>
  <si>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</si>
  <si>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</si>
  <si>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</si>
  <si>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</si>
  <si>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</si>
  <si>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</si>
  <si>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</si>
  <si>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</si>
  <si>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</si>
  <si>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</si>
  <si>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</si>
  <si>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</si>
  <si>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</si>
  <si>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</si>
  <si>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</si>
  <si>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</si>
  <si>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</si>
  <si>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</si>
  <si>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</si>
  <si>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</si>
  <si>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</si>
  <si>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</si>
  <si>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</si>
  <si>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</si>
  <si>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</si>
  <si>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</si>
  <si>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</si>
  <si>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</si>
  <si>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</si>
  <si>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</si>
  <si>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</si>
  <si>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</si>
  <si>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</si>
  <si>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</si>
  <si>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</si>
  <si>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</si>
  <si>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</si>
  <si>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</si>
  <si>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</si>
  <si>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</si>
  <si>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</si>
  <si>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</si>
  <si>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</si>
  <si>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</si>
  <si>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</si>
  <si>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</si>
  <si>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</si>
  <si>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</si>
  <si>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</si>
  <si>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</si>
  <si>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</si>
  <si>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</si>
  <si>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</si>
  <si>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</si>
  <si>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</si>
  <si>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</si>
  <si>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</si>
  <si>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</si>
  <si>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</si>
  <si>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</si>
  <si>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</si>
  <si>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</si>
  <si>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</si>
  <si>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</si>
  <si>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</si>
  <si>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</si>
  <si>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</si>
  <si>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</si>
  <si>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</si>
  <si>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</si>
  <si>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</si>
  <si>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</si>
  <si>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</si>
  <si>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</si>
  <si>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</si>
  <si>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</si>
  <si>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</si>
  <si>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</si>
  <si>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</si>
  <si>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</si>
  <si>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</si>
  <si>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</si>
  <si>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</si>
  <si>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</si>
  <si>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</si>
  <si>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</si>
  <si>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</si>
  <si>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</si>
  <si>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</si>
  <si>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</si>
  <si>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</si>
  <si>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</si>
  <si>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</si>
  <si>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</si>
  <si>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</si>
  <si>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</si>
  <si>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</si>
  <si>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</si>
  <si>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</si>
  <si>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</si>
  <si>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</si>
  <si>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</si>
  <si>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</si>
  <si>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</si>
  <si>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</si>
  <si>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</si>
  <si>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</si>
  <si>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</si>
  <si>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</si>
  <si>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</si>
  <si>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</si>
  <si>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</si>
  <si>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</si>
  <si>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</si>
  <si>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</si>
  <si>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</si>
  <si>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</si>
  <si>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</si>
  <si>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</si>
  <si>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</si>
  <si>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</si>
  <si>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</si>
  <si>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</si>
  <si>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</si>
  <si>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</si>
  <si>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</si>
  <si>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</si>
  <si>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</si>
  <si>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</si>
  <si>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</si>
  <si>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</si>
  <si>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</si>
  <si>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</si>
  <si>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</si>
  <si>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</si>
  <si>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</si>
  <si>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</si>
  <si>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</si>
  <si>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</si>
  <si>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</si>
  <si>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</si>
  <si>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</si>
  <si>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</si>
  <si>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</si>
  <si>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</si>
  <si>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</si>
  <si>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</si>
  <si>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</si>
  <si>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</si>
  <si>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</si>
  <si>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</si>
  <si>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</si>
  <si>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</si>
  <si>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</si>
  <si>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</si>
  <si>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</si>
  <si>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</si>
  <si>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</si>
  <si>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</si>
  <si>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</si>
  <si>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</si>
  <si>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</si>
  <si>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</si>
  <si>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</si>
  <si>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</si>
  <si>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</si>
  <si>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</si>
  <si>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</si>
  <si>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</si>
  <si>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</si>
  <si>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</si>
  <si>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</si>
  <si>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</si>
  <si>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</si>
  <si>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</si>
  <si>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</si>
  <si>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</si>
  <si>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</si>
  <si>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</si>
  <si>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</si>
  <si>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</si>
  <si>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</si>
  <si>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</si>
  <si>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</si>
  <si>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</si>
  <si>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</si>
  <si>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</si>
  <si>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</si>
  <si>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</si>
  <si>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</si>
  <si>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</si>
  <si>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</si>
  <si>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</si>
  <si>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</si>
  <si>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</si>
  <si>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</si>
  <si>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</si>
  <si>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</si>
  <si>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</si>
  <si>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</si>
  <si>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</si>
  <si>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</si>
  <si>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</si>
  <si>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</si>
  <si>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</si>
  <si>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</si>
  <si>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</si>
  <si>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</si>
  <si>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</si>
  <si>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</si>
  <si>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</si>
  <si>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</si>
  <si>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</si>
  <si>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</si>
  <si>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</si>
  <si>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</si>
  <si>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</si>
  <si>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</si>
  <si>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</si>
  <si>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</si>
  <si>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</si>
  <si>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</si>
  <si>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</si>
  <si>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</si>
  <si>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</si>
  <si>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</si>
  <si>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</si>
  <si>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</si>
  <si>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</si>
  <si>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</si>
  <si>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</si>
  <si>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</si>
  <si>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</si>
  <si>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</si>
  <si>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</si>
  <si>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</si>
  <si>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</si>
  <si>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</si>
  <si>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</si>
  <si>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</si>
  <si>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</si>
  <si>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</si>
  <si>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</si>
  <si>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</si>
  <si>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</si>
  <si>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</si>
  <si>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</si>
  <si>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</si>
  <si>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</si>
  <si>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</si>
  <si>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</si>
  <si>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</si>
  <si>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</si>
  <si>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</si>
  <si>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</si>
  <si>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</si>
  <si>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</si>
  <si>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</si>
  <si>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</si>
  <si>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</si>
  <si>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</si>
  <si>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</si>
  <si>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</si>
  <si>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</si>
  <si>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</si>
  <si>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</si>
  <si>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</si>
  <si>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</si>
  <si>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</si>
  <si>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</si>
  <si>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</si>
  <si>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</si>
  <si>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</si>
  <si>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</si>
  <si>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</si>
  <si>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</si>
  <si>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</si>
  <si>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</si>
  <si>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</si>
  <si>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</si>
  <si>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</si>
  <si>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</si>
  <si>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</si>
  <si>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</si>
  <si>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</si>
  <si>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</si>
  <si>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</si>
  <si>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</si>
  <si>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</si>
  <si>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</si>
  <si>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</si>
  <si>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</si>
  <si>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</si>
  <si>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</si>
  <si>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</si>
  <si>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</si>
  <si>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</si>
  <si>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</si>
  <si>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</si>
  <si>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</si>
  <si>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</si>
  <si>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</si>
  <si>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</si>
  <si>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</si>
  <si>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</si>
  <si>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</si>
  <si>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</si>
  <si>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</si>
  <si>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</si>
  <si>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</si>
  <si>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</si>
  <si>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</si>
  <si>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</si>
  <si>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</si>
  <si>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</si>
  <si>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</si>
  <si>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</si>
  <si>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</si>
  <si>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</si>
  <si>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</si>
  <si>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</si>
  <si>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</si>
  <si>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</si>
  <si>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</si>
  <si>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</si>
  <si>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</si>
  <si>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</si>
  <si>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</si>
  <si>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</si>
  <si>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</si>
  <si>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</si>
  <si>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</si>
  <si>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</si>
  <si>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</si>
  <si>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</si>
  <si>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</si>
  <si>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</si>
  <si>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</si>
  <si>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</si>
  <si>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</si>
  <si>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</si>
  <si>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</si>
  <si>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</si>
  <si>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</si>
  <si>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</si>
  <si>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</si>
  <si>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</si>
  <si>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</si>
  <si>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</si>
  <si>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</si>
  <si>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</si>
  <si>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</si>
  <si>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</si>
  <si>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</si>
  <si>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</si>
  <si>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</si>
  <si>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</si>
  <si>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</si>
  <si>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</si>
  <si>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</si>
  <si>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</si>
  <si>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</si>
  <si>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</si>
  <si>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</si>
  <si>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</si>
  <si>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</si>
  <si>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</si>
  <si>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</si>
  <si>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</si>
  <si>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</si>
  <si>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</si>
  <si>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</si>
  <si>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</si>
  <si>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</si>
  <si>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</si>
  <si>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</si>
  <si>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</si>
  <si>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</si>
  <si>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</si>
  <si>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</si>
  <si>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</si>
  <si>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</si>
  <si>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</si>
  <si>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</si>
  <si>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</si>
  <si>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</si>
  <si>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</si>
  <si>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</si>
  <si>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</si>
  <si>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</si>
  <si>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</si>
  <si>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</si>
  <si>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</si>
  <si>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</si>
  <si>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</si>
  <si>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</si>
  <si>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</si>
  <si>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</si>
  <si>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</si>
  <si>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</si>
  <si>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</si>
  <si>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</si>
  <si>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</si>
  <si>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</si>
  <si>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</si>
  <si>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</si>
  <si>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</si>
  <si>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</si>
  <si>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</si>
  <si>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</si>
  <si>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</si>
  <si>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</si>
  <si>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</si>
  <si>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</si>
  <si>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</si>
  <si>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</si>
  <si>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</si>
  <si>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</si>
  <si>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</si>
  <si>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</si>
  <si>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</si>
  <si>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</si>
  <si>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</si>
  <si>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</si>
  <si>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</si>
  <si>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</si>
  <si>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</si>
  <si>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</si>
  <si>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</si>
  <si>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</si>
  <si>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</si>
  <si>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</si>
  <si>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</si>
  <si>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</si>
  <si>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</si>
  <si>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</si>
  <si>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</si>
  <si>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</si>
  <si>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</si>
  <si>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</si>
  <si>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</si>
  <si>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</si>
  <si>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</si>
  <si>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</si>
  <si>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</si>
  <si>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</si>
  <si>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</si>
  <si>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</si>
  <si>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</si>
  <si>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</si>
  <si>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</si>
  <si>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</si>
  <si>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</si>
  <si>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</si>
  <si>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</si>
  <si>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</si>
  <si>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</si>
  <si>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</si>
  <si>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</si>
  <si>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</si>
  <si>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</si>
  <si>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</si>
  <si>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</si>
  <si>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</si>
  <si>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</si>
  <si>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</si>
  <si>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</si>
  <si>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</si>
  <si>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</si>
  <si>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</si>
  <si>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</si>
  <si>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</si>
  <si>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</si>
  <si>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</si>
  <si>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</si>
  <si>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</si>
  <si>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</si>
  <si>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</si>
  <si>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</si>
  <si>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</si>
  <si>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</si>
  <si>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</si>
  <si>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</si>
  <si>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</si>
  <si>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</si>
  <si>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</si>
  <si>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</si>
  <si>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</si>
  <si>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</si>
  <si>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</si>
  <si>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</si>
  <si>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</si>
  <si>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</si>
  <si>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</si>
  <si>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</si>
  <si>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</si>
  <si>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</si>
  <si>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</si>
  <si>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</si>
  <si>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</si>
  <si>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</si>
  <si>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</si>
  <si>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</si>
  <si>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</si>
  <si>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</si>
  <si>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</si>
  <si>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</si>
  <si>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</si>
  <si>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</si>
  <si>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</si>
  <si>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</si>
  <si>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</si>
  <si>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</si>
  <si>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</si>
  <si>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</si>
  <si>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</si>
  <si>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</si>
  <si>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</si>
  <si>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</si>
  <si>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</si>
  <si>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</si>
  <si>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</si>
  <si>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</si>
  <si>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</si>
  <si>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</si>
  <si>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</si>
  <si>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</si>
  <si>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</si>
  <si>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</si>
  <si>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</si>
  <si>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</si>
  <si>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</si>
  <si>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</si>
  <si>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</si>
  <si>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</si>
  <si>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</si>
  <si>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</si>
  <si>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</si>
  <si>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</si>
  <si>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</si>
  <si>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</si>
  <si>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</si>
  <si>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</si>
  <si>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</si>
  <si>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</si>
  <si>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</si>
  <si>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</si>
  <si>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</si>
  <si>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</si>
  <si>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</si>
  <si>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</si>
  <si>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</si>
  <si>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</si>
  <si>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</si>
  <si>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</si>
  <si>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</si>
  <si>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</si>
  <si>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</si>
  <si>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</si>
  <si>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</si>
  <si>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</si>
  <si>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</si>
  <si>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</si>
  <si>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</si>
  <si>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</si>
  <si>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</si>
  <si>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</si>
  <si>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</si>
  <si>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</si>
  <si>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</si>
  <si>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</si>
  <si>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</si>
  <si>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</si>
  <si>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</si>
  <si>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</si>
  <si>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</si>
  <si>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</si>
  <si>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</si>
  <si>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</si>
  <si>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</si>
  <si>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</si>
  <si>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</si>
  <si>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</si>
  <si>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</si>
  <si>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</si>
  <si>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</si>
  <si>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</si>
  <si>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</si>
  <si>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</si>
  <si>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</si>
  <si>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</si>
  <si>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</si>
  <si>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</si>
  <si>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</si>
  <si>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</si>
  <si>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</si>
  <si>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</si>
  <si>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</si>
  <si>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</si>
  <si>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</si>
  <si>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</si>
  <si>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</si>
  <si>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</si>
  <si>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</si>
  <si>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</si>
  <si>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</si>
  <si>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</si>
  <si>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</si>
  <si>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</si>
  <si>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</si>
  <si>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</si>
  <si>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</si>
  <si>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</si>
  <si>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</si>
  <si>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</si>
  <si>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</si>
  <si>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</si>
  <si>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</si>
  <si>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</si>
  <si>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</si>
  <si>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</si>
  <si>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</si>
  <si>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</si>
  <si>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</si>
  <si>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</si>
  <si>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</si>
  <si>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</si>
  <si>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</si>
  <si>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</si>
  <si>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</si>
  <si>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</si>
  <si>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</si>
  <si>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</si>
  <si>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</si>
  <si>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</si>
  <si>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</si>
  <si>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</si>
  <si>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</si>
  <si>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</si>
  <si>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</si>
  <si>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</si>
  <si>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</si>
  <si>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</si>
  <si>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</si>
  <si>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</si>
  <si>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</si>
  <si>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</si>
  <si>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</si>
  <si>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</si>
  <si>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</si>
  <si>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</si>
  <si>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</si>
  <si>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</si>
  <si>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</si>
  <si>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</si>
  <si>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</si>
  <si>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</si>
  <si>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</si>
  <si>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</si>
  <si>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</si>
  <si>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</si>
  <si>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</si>
  <si>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</si>
  <si>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</si>
  <si>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</si>
  <si>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</si>
  <si>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</si>
  <si>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</si>
  <si>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</si>
  <si>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</si>
  <si>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</si>
  <si>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</si>
  <si>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</si>
  <si>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</si>
  <si>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</si>
  <si>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</si>
  <si>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</si>
  <si>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</si>
  <si>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</si>
  <si>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</si>
  <si>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</si>
  <si>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</si>
  <si>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</si>
  <si>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</si>
  <si>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</si>
  <si>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</si>
  <si>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</si>
  <si>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</si>
  <si>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</si>
  <si>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</si>
  <si>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</si>
  <si>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</si>
  <si>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</si>
  <si>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</si>
  <si>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</si>
  <si>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</si>
  <si>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</si>
  <si>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</si>
  <si>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</si>
  <si>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</si>
  <si>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</si>
  <si>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</si>
  <si>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</si>
  <si>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</si>
  <si>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</si>
  <si>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</si>
  <si>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</si>
  <si>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</si>
  <si>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</si>
  <si>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</si>
  <si>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</si>
  <si>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</si>
  <si>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</si>
  <si>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</si>
  <si>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</si>
  <si>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</si>
  <si>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</si>
  <si>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</si>
  <si>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</si>
  <si>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</si>
  <si>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</si>
  <si>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</si>
  <si>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</si>
  <si>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</si>
  <si>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</si>
  <si>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</si>
  <si>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</si>
  <si>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</si>
  <si>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</si>
  <si>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</si>
  <si>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</si>
  <si>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</si>
  <si>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</si>
  <si>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</si>
  <si>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</si>
  <si>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</si>
  <si>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</si>
  <si>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</si>
  <si>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</si>
  <si>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</si>
  <si>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</si>
  <si>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</si>
  <si>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</si>
  <si>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</si>
  <si>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</si>
  <si>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</si>
  <si>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</si>
  <si>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</si>
  <si>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</si>
  <si>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</si>
  <si>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</si>
  <si>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</si>
  <si>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</si>
  <si>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</si>
  <si>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</si>
  <si>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</si>
  <si>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</si>
  <si>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</si>
  <si>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</si>
  <si>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</si>
  <si>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</si>
  <si>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</si>
  <si>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</si>
  <si>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</si>
  <si>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</si>
  <si>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</si>
  <si>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</si>
  <si>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</si>
  <si>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</si>
  <si>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</si>
  <si>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</si>
  <si>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</si>
  <si>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</si>
  <si>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</si>
  <si>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</si>
  <si>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</si>
  <si>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</si>
  <si>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</si>
  <si>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</si>
  <si>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</si>
  <si>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</si>
  <si>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</si>
  <si>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</si>
  <si>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</si>
  <si>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</si>
  <si>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</si>
  <si>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</si>
  <si>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</si>
  <si>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</si>
  <si>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</si>
  <si>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</si>
  <si>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</si>
  <si>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</si>
  <si>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</si>
  <si>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</si>
  <si>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</si>
  <si>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</si>
  <si>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</si>
  <si>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</si>
  <si>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</si>
  <si>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</si>
  <si>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</si>
  <si>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</si>
  <si>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</si>
  <si>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</si>
  <si>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</si>
  <si>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</si>
  <si>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</si>
  <si>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</si>
  <si>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</si>
  <si>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</si>
  <si>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</si>
  <si>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</si>
  <si>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</si>
  <si>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</si>
  <si>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</si>
  <si>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</si>
  <si>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</si>
  <si>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</si>
  <si>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</si>
  <si>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</si>
  <si>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</si>
  <si>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</si>
  <si>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</si>
  <si>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</si>
  <si>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</si>
  <si>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</si>
  <si>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</si>
  <si>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</si>
  <si>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</si>
  <si>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</si>
  <si>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</si>
  <si>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</si>
  <si>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</si>
  <si>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</si>
  <si>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</si>
  <si>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</si>
  <si>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</si>
  <si>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</si>
  <si>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</si>
  <si>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</si>
  <si>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</si>
  <si>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</si>
  <si>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</si>
  <si>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</si>
  <si>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</si>
  <si>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</si>
  <si>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</si>
  <si>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</si>
  <si>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</si>
  <si>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</si>
  <si>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</si>
  <si>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</si>
  <si>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</si>
  <si>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</si>
  <si>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</si>
  <si>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</si>
  <si>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</si>
  <si>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</si>
  <si>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</si>
  <si>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</si>
  <si>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</si>
  <si>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</si>
  <si>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</si>
  <si>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</si>
  <si>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</si>
  <si>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</si>
  <si>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</si>
  <si>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</si>
  <si>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</si>
  <si>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</si>
  <si>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</si>
  <si>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</si>
  <si>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</si>
  <si>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</si>
  <si>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</si>
  <si>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</si>
  <si>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</si>
  <si>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</si>
  <si>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</si>
  <si>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</si>
  <si>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</si>
  <si>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</si>
  <si>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</si>
  <si>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</si>
  <si>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</si>
  <si>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</si>
  <si>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</si>
  <si>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</si>
  <si>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</si>
  <si>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</si>
  <si>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</si>
  <si>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</si>
  <si>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</si>
  <si>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</si>
  <si>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</si>
  <si>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</si>
  <si>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</si>
  <si>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</si>
  <si>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</si>
  <si>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</si>
  <si>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</si>
  <si>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</si>
  <si>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</si>
  <si>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</si>
  <si>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</si>
  <si>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</si>
  <si>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</si>
  <si>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</si>
  <si>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</si>
  <si>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</si>
  <si>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</si>
  <si>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</si>
  <si>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</si>
  <si>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</si>
  <si>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</si>
  <si>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</si>
  <si>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</si>
  <si>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</si>
  <si>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</si>
  <si>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</si>
  <si>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</si>
  <si>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</si>
  <si>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</si>
  <si>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</si>
  <si>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</si>
  <si>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</si>
  <si>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</si>
  <si>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</si>
  <si>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</si>
  <si>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</si>
  <si>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</si>
  <si>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</si>
  <si>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</si>
  <si>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</si>
  <si>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</si>
  <si>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</si>
  <si>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</si>
  <si>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</si>
  <si>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</si>
  <si>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</si>
  <si>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</si>
  <si>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</si>
  <si>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</si>
  <si>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</si>
  <si>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</si>
  <si>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</si>
  <si>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</si>
  <si>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</si>
  <si>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</si>
  <si>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</si>
  <si>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</si>
  <si>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</si>
  <si>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</si>
  <si>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</si>
  <si>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</si>
  <si>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</si>
  <si>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</si>
  <si>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</si>
  <si>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</si>
  <si>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</si>
  <si>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</si>
  <si>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</si>
  <si>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</si>
  <si>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</si>
  <si>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</si>
  <si>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</si>
  <si>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</si>
  <si>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</si>
  <si>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</si>
  <si>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</si>
  <si>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</si>
  <si>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</si>
  <si>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</si>
  <si>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</si>
  <si>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</si>
  <si>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</si>
  <si>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</si>
  <si>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</si>
  <si>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</si>
  <si>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</si>
  <si>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</si>
  <si>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</si>
  <si>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</si>
  <si>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</si>
  <si>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</si>
  <si>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</si>
  <si>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</si>
  <si>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</si>
  <si>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</si>
  <si>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</si>
  <si>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</si>
  <si>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</si>
  <si>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</si>
  <si>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</si>
  <si>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</si>
  <si>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</si>
  <si>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</si>
  <si>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</si>
  <si>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</si>
  <si>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</si>
  <si>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</si>
  <si>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</si>
  <si>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</si>
  <si>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</si>
  <si>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</si>
  <si>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</si>
  <si>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</si>
  <si>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</si>
  <si>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</si>
  <si>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</si>
  <si>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</si>
  <si>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</si>
  <si>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</si>
  <si>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</si>
  <si>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</si>
  <si>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</si>
  <si>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</si>
  <si>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</si>
  <si>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</si>
  <si>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</si>
  <si>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</si>
  <si>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</si>
  <si>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</si>
  <si>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</si>
  <si>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</si>
  <si>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</si>
  <si>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</si>
  <si>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</si>
  <si>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</si>
  <si>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</si>
  <si>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</si>
  <si>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</si>
  <si>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</si>
  <si>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</si>
  <si>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</si>
  <si>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</si>
  <si>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</si>
  <si>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</si>
  <si>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</si>
  <si>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</si>
  <si>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</si>
  <si>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</si>
  <si>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</si>
  <si>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</si>
  <si>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</si>
  <si>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</si>
  <si>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</si>
  <si>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</si>
  <si>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</si>
  <si>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</si>
  <si>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</si>
  <si>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</si>
  <si>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</si>
  <si>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</si>
  <si>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</si>
  <si>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</si>
  <si>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</si>
  <si>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</si>
  <si>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</si>
  <si>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</si>
  <si>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</si>
  <si>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</si>
  <si>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</si>
  <si>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</si>
  <si>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</si>
  <si>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</si>
  <si>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</si>
  <si>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</si>
  <si>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</si>
  <si>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</si>
  <si>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</si>
  <si>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</si>
  <si>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</si>
  <si>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</si>
  <si>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</si>
  <si>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</si>
  <si>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</si>
  <si>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</si>
  <si>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</si>
  <si>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</si>
  <si>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</si>
  <si>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</si>
  <si>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</si>
  <si>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</si>
  <si>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</si>
  <si>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</si>
  <si>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</si>
  <si>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</si>
  <si>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</si>
  <si>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</si>
  <si>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</si>
  <si>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</si>
  <si>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</si>
  <si>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</si>
  <si>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</si>
  <si>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</si>
  <si>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</si>
  <si>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</si>
  <si>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</si>
  <si>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</si>
  <si>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</si>
  <si>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</si>
  <si>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</si>
  <si>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</si>
  <si>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</si>
  <si>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</si>
  <si>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</si>
  <si>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</si>
  <si>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</si>
  <si>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</si>
  <si>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</si>
  <si>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</si>
  <si>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</si>
  <si>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</si>
  <si>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</si>
  <si>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</si>
  <si>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</si>
  <si>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</si>
  <si>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</si>
  <si>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</si>
  <si>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</si>
  <si>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</si>
  <si>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</si>
  <si>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</si>
  <si>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</si>
  <si>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</si>
  <si>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</si>
  <si>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</si>
  <si>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</si>
  <si>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</si>
  <si>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</si>
  <si>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</si>
  <si>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</si>
  <si>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</si>
  <si>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</si>
  <si>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</si>
  <si>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</si>
  <si>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</si>
  <si>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</si>
  <si>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</si>
  <si>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</si>
  <si>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</si>
  <si>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</si>
  <si>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</si>
  <si>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</si>
  <si>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</si>
  <si>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</si>
  <si>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</si>
  <si>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</si>
  <si>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</si>
  <si>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</si>
  <si>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</si>
  <si>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</si>
  <si>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</si>
  <si>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</si>
  <si>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</si>
  <si>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</si>
  <si>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</si>
  <si>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</si>
  <si>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</si>
  <si>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</si>
  <si>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</si>
  <si>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</si>
  <si>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</si>
  <si>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</si>
  <si>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</si>
  <si>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</si>
  <si>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</si>
  <si>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</si>
  <si>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</si>
  <si>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</si>
  <si>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</si>
  <si>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</si>
  <si>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</si>
  <si>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</si>
  <si>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</si>
  <si>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</si>
  <si>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</si>
  <si>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</si>
  <si>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</si>
  <si>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</si>
  <si>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</si>
  <si>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</si>
  <si>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</si>
  <si>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</si>
  <si>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</si>
  <si>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</si>
  <si>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</si>
  <si>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</si>
  <si>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</si>
  <si>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</si>
  <si>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</si>
  <si>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</si>
  <si>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</si>
  <si>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</si>
  <si>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</si>
  <si>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</si>
  <si>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</si>
  <si>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</si>
  <si>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</si>
  <si>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</si>
  <si>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</si>
  <si>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</si>
  <si>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</si>
  <si>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</si>
  <si>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</si>
  <si>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</si>
  <si>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</si>
  <si>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</si>
  <si>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</si>
  <si>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</si>
  <si>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</si>
  <si>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</si>
  <si>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</si>
  <si>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</si>
  <si>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</si>
  <si>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</si>
  <si>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</si>
  <si>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</si>
  <si>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</si>
  <si>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</si>
  <si>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</si>
  <si>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</si>
  <si>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</si>
  <si>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</si>
  <si>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</si>
  <si>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</si>
  <si>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</si>
  <si>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</si>
  <si>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</si>
  <si>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</si>
  <si>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</si>
  <si>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</si>
  <si>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</si>
  <si>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</si>
  <si>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</si>
  <si>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</si>
  <si>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</si>
  <si>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</si>
  <si>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</si>
  <si>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</si>
  <si>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</si>
  <si>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</si>
  <si>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</si>
  <si>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</si>
  <si>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</si>
  <si>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</si>
  <si>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</si>
  <si>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</si>
  <si>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</si>
  <si>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</si>
  <si>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</si>
  <si>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</si>
  <si>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</si>
  <si>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</si>
  <si>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</si>
  <si>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</si>
  <si>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</si>
  <si>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</si>
  <si>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</si>
  <si>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</si>
  <si>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</si>
  <si>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</si>
  <si>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</si>
  <si>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</si>
  <si>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</si>
  <si>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</si>
  <si>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</si>
  <si>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</si>
  <si>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</si>
  <si>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</si>
  <si>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</si>
  <si>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</si>
  <si>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</si>
  <si>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</si>
  <si>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</si>
  <si>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</si>
  <si>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</si>
  <si>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</si>
  <si>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</si>
  <si>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</si>
  <si>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</si>
  <si>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</si>
  <si>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</si>
  <si>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</si>
  <si>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</si>
  <si>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</si>
  <si>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</si>
  <si>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</si>
  <si>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</si>
  <si>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</si>
  <si>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</si>
  <si>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</si>
  <si>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</si>
  <si>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</si>
  <si>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</si>
  <si>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</si>
  <si>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</si>
  <si>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</si>
  <si>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</si>
  <si>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</si>
  <si>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</si>
  <si>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</si>
  <si>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</si>
  <si>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</si>
  <si>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</si>
  <si>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</si>
  <si>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</si>
  <si>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</si>
  <si>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</si>
  <si>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</si>
  <si>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</si>
  <si>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</si>
  <si>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</si>
  <si>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</si>
  <si>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</si>
  <si>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</si>
  <si>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</si>
  <si>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</si>
  <si>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</si>
  <si>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</si>
  <si>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</si>
  <si>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</si>
  <si>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</si>
  <si>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</si>
  <si>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</si>
  <si>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</si>
  <si>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</si>
  <si>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</si>
  <si>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</si>
  <si>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</si>
  <si>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</si>
  <si>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</si>
  <si>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</si>
  <si>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</si>
  <si>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</si>
  <si>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</si>
  <si>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</si>
  <si>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</si>
  <si>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</si>
  <si>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</si>
  <si>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</si>
  <si>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</si>
  <si>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</si>
  <si>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</si>
  <si>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</si>
  <si>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</si>
  <si>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</si>
  <si>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</si>
  <si>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</si>
  <si>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</si>
  <si>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</si>
  <si>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</si>
  <si>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</si>
  <si>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</si>
  <si>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</si>
  <si>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</si>
  <si>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</si>
  <si>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</si>
  <si>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</si>
  <si>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</si>
  <si>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</si>
  <si>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</si>
  <si>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</si>
  <si>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</si>
  <si>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</si>
  <si>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</si>
  <si>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</si>
  <si>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</si>
  <si>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</si>
  <si>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</si>
  <si>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</si>
  <si>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</si>
  <si>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</si>
  <si>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</si>
  <si>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</si>
  <si>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</si>
  <si>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</si>
  <si>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</si>
  <si>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</si>
  <si>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</si>
  <si>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</si>
  <si>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</si>
  <si>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</si>
  <si>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</si>
  <si>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</si>
  <si>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</si>
  <si>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</si>
  <si>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</si>
  <si>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</si>
  <si>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</si>
  <si>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</si>
  <si>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</si>
  <si>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</si>
  <si>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</si>
  <si>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</si>
  <si>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</si>
  <si>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</si>
  <si>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</si>
  <si>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</si>
  <si>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</si>
  <si>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</si>
  <si>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</si>
  <si>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</si>
  <si>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</si>
  <si>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</si>
  <si>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</si>
  <si>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</si>
  <si>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</si>
  <si>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</si>
  <si>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</si>
  <si>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</si>
  <si>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</si>
  <si>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</si>
  <si>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</si>
  <si>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</si>
  <si>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</si>
  <si>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</si>
  <si>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</si>
  <si>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</si>
  <si>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</si>
  <si>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</si>
  <si>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</si>
  <si>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</si>
  <si>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</si>
  <si>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</si>
  <si>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</si>
  <si>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</si>
  <si>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</si>
  <si>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</si>
  <si>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</si>
  <si>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</si>
  <si>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</si>
  <si>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</si>
  <si>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</si>
  <si>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</si>
  <si>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</si>
  <si>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</si>
  <si>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</si>
  <si>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</si>
  <si>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</si>
  <si>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</si>
  <si>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</si>
  <si>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</si>
  <si>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</si>
  <si>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</si>
  <si>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</si>
  <si>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</si>
  <si>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</si>
  <si>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</si>
  <si>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</si>
  <si>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</si>
  <si>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</si>
  <si>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</si>
  <si>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</si>
  <si>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</si>
  <si>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</si>
  <si>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</si>
  <si>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</si>
  <si>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</si>
  <si>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</si>
  <si>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</si>
  <si>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</si>
  <si>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</si>
  <si>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</si>
  <si>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</si>
  <si>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</si>
  <si>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</si>
  <si>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</si>
  <si>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</si>
  <si>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</si>
  <si>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</si>
  <si>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</si>
  <si>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</si>
  <si>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</si>
  <si>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</si>
  <si>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</si>
  <si>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</si>
  <si>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</si>
  <si>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</si>
  <si>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</si>
  <si>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</si>
  <si>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</si>
  <si>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</si>
  <si>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</si>
  <si>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</si>
  <si>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</si>
  <si>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</si>
  <si>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</si>
  <si>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</si>
  <si>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</si>
  <si>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</si>
  <si>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</si>
  <si>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</si>
  <si>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</si>
  <si>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</si>
  <si>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</si>
  <si>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</si>
  <si>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</si>
  <si>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</si>
  <si>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</si>
  <si>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</si>
  <si>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</si>
  <si>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</si>
  <si>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</si>
  <si>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</si>
  <si>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</si>
  <si>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</si>
  <si>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</si>
  <si>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</si>
  <si>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</si>
  <si>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</si>
  <si>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</si>
  <si>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</si>
  <si>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</si>
  <si>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</si>
  <si>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</si>
  <si>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</si>
  <si>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</si>
  <si>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</si>
  <si>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</si>
  <si>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</si>
  <si>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</si>
  <si>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</si>
  <si>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</si>
  <si>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</si>
  <si>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</si>
  <si>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</si>
  <si>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</si>
  <si>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</si>
  <si>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</si>
  <si>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</si>
  <si>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</si>
  <si>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</si>
  <si>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</si>
  <si>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</si>
  <si>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</si>
  <si>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</si>
  <si>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</si>
  <si>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</si>
  <si>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</si>
  <si>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</si>
  <si>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</si>
  <si>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</si>
  <si>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</si>
  <si>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</si>
  <si>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</si>
  <si>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</si>
  <si>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</si>
  <si>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</si>
  <si>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</si>
  <si>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</si>
  <si>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</si>
  <si>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</si>
  <si>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</si>
  <si>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</si>
  <si>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</si>
  <si>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</si>
  <si>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</si>
  <si>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</si>
  <si>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</si>
  <si>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</si>
  <si>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</si>
  <si>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</si>
  <si>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</si>
  <si>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</si>
  <si>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</si>
  <si>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</si>
  <si>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</si>
  <si>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</si>
  <si>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</si>
  <si>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</si>
  <si>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</si>
  <si>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</si>
  <si>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</si>
  <si>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</si>
  <si>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</si>
  <si>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</si>
  <si>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</si>
  <si>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</si>
  <si>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</si>
  <si>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</si>
  <si>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</si>
  <si>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</si>
  <si>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</si>
  <si>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</si>
  <si>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</si>
  <si>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</si>
  <si>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</si>
  <si>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</si>
  <si>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</si>
  <si>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</si>
  <si>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</si>
  <si>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</si>
  <si>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</si>
  <si>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</si>
  <si>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</si>
  <si>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</si>
  <si>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</si>
  <si>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</si>
  <si>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</si>
  <si>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</si>
  <si>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</si>
  <si>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</si>
  <si>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</si>
  <si>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</si>
  <si>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</si>
  <si>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</si>
  <si>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</si>
  <si>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</si>
  <si>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</si>
  <si>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</si>
  <si>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</si>
  <si>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</si>
  <si>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</si>
  <si>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</si>
  <si>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</si>
  <si>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</si>
  <si>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</si>
  <si>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</si>
  <si>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</si>
  <si>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</si>
  <si>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</si>
  <si>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</si>
  <si>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</si>
  <si>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</si>
  <si>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</si>
  <si>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</si>
  <si>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</si>
  <si>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</si>
  <si>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</si>
  <si>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</si>
  <si>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</si>
  <si>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</si>
  <si>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</si>
  <si>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</si>
  <si>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</si>
  <si>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</si>
  <si>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</si>
  <si>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</si>
  <si>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</si>
  <si>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</si>
  <si>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</si>
  <si>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</si>
  <si>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</si>
  <si>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</si>
  <si>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</si>
  <si>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</si>
  <si>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</si>
  <si>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</si>
  <si>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</si>
  <si>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</si>
  <si>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</si>
  <si>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</si>
  <si>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</si>
  <si>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</si>
  <si>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</si>
  <si>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</si>
  <si>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</si>
  <si>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</si>
  <si>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</si>
  <si>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</si>
  <si>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</si>
  <si>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</si>
  <si>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</si>
  <si>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</si>
  <si>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</si>
  <si>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</si>
  <si>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</si>
  <si>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</si>
  <si>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</si>
  <si>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</si>
  <si>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</si>
  <si>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</si>
  <si>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</si>
  <si>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</si>
  <si>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</si>
  <si>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</si>
  <si>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</si>
  <si>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</si>
  <si>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</si>
  <si>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</si>
  <si>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</si>
  <si>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</si>
  <si>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</si>
  <si>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</si>
  <si>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</si>
  <si>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</si>
  <si>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</si>
  <si>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</si>
  <si>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</si>
  <si>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</si>
  <si>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</si>
  <si>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</si>
  <si>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</si>
  <si>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</si>
  <si>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</si>
  <si>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</si>
  <si>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</si>
  <si>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</si>
  <si>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</si>
  <si>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</si>
  <si>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</si>
  <si>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</si>
  <si>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</si>
  <si>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</si>
  <si>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</si>
  <si>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</si>
  <si>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</si>
  <si>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</si>
  <si>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</si>
  <si>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</si>
  <si>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</si>
  <si>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</si>
  <si>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</si>
  <si>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</si>
  <si>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</si>
  <si>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</si>
  <si>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</si>
  <si>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</si>
  <si>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</si>
  <si>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</si>
  <si>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</si>
  <si>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</si>
  <si>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</si>
  <si>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</si>
  <si>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</si>
  <si>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</si>
  <si>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</si>
  <si>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</si>
  <si>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</si>
  <si>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</si>
  <si>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</si>
  <si>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</si>
  <si>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</si>
  <si>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</si>
  <si>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</si>
  <si>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</si>
  <si>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</si>
  <si>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</si>
  <si>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</si>
  <si>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</si>
  <si>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</si>
  <si>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</si>
  <si>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</si>
  <si>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</si>
  <si>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</si>
  <si>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</si>
  <si>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</si>
  <si>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</si>
  <si>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</si>
  <si>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</si>
  <si>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</si>
  <si>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</si>
  <si>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</si>
  <si>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</si>
  <si>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</si>
  <si>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</si>
  <si>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</si>
  <si>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</si>
  <si>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</si>
  <si>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</si>
  <si>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</si>
  <si>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</si>
  <si>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</si>
  <si>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</si>
  <si>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</si>
  <si>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</si>
  <si>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</si>
  <si>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</si>
  <si>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</si>
  <si>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</si>
  <si>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</si>
  <si>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</si>
  <si>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</si>
  <si>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</si>
  <si>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</si>
  <si>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</si>
  <si>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</si>
  <si>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</si>
  <si>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</si>
  <si>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</si>
  <si>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</si>
  <si>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</si>
  <si>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</si>
  <si>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</si>
  <si>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</si>
  <si>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</si>
  <si>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</si>
  <si>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</si>
  <si>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</si>
  <si>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</si>
  <si>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</si>
  <si>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</si>
  <si>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</si>
  <si>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</si>
  <si>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</si>
  <si>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</si>
  <si>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</si>
  <si>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</si>
  <si>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</si>
  <si>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</si>
  <si>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</si>
  <si>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</si>
  <si>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</si>
  <si>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</si>
  <si>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</si>
  <si>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</si>
  <si>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</si>
  <si>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</si>
  <si>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</si>
  <si>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</si>
  <si>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</si>
  <si>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</si>
  <si>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</si>
  <si>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</si>
  <si>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</si>
  <si>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</si>
  <si>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</si>
  <si>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</si>
  <si>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</si>
  <si>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</si>
  <si>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</si>
  <si>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</si>
  <si>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</si>
  <si>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</si>
  <si>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</si>
  <si>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</si>
  <si>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</si>
  <si>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</si>
  <si>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</si>
  <si>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</si>
  <si>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</si>
  <si>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</si>
  <si>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</si>
  <si>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</si>
  <si>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</si>
  <si>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</si>
  <si>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</si>
  <si>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</si>
  <si>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</si>
  <si>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</si>
  <si>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</si>
  <si>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</si>
  <si>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</si>
  <si>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</si>
  <si>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</si>
  <si>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</si>
  <si>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</si>
  <si>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</si>
  <si>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</si>
  <si>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</si>
  <si>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</si>
  <si>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</si>
  <si>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</si>
  <si>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</si>
  <si>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</si>
  <si>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</si>
  <si>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</si>
  <si>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</si>
  <si>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</si>
  <si>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</si>
  <si>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</si>
  <si>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</si>
  <si>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</si>
  <si>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</si>
  <si>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</si>
  <si>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</si>
  <si>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</si>
  <si>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</si>
  <si>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</si>
  <si>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</si>
  <si>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</si>
  <si>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</si>
  <si>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</si>
  <si>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</si>
  <si>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</si>
  <si>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</si>
  <si>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</si>
  <si>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</si>
  <si>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</si>
  <si>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</si>
  <si>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</si>
  <si>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</si>
  <si>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</si>
  <si>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</si>
  <si>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</si>
  <si>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</si>
  <si>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</si>
  <si>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</si>
  <si>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</si>
  <si>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</si>
  <si>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</si>
  <si>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</si>
  <si>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</si>
  <si>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</si>
  <si>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</si>
  <si>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</si>
  <si>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</si>
  <si>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</si>
  <si>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</si>
  <si>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</si>
  <si>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</si>
  <si>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</si>
  <si>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</si>
  <si>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</si>
  <si>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</si>
  <si>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</si>
  <si>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</si>
  <si>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</si>
  <si>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</si>
  <si>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</si>
  <si>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</si>
  <si>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</si>
  <si>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</si>
  <si>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</si>
  <si>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</si>
  <si>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</si>
  <si>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</si>
  <si>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</si>
  <si>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</si>
  <si>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</si>
  <si>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</si>
  <si>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</si>
  <si>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</si>
  <si>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</si>
  <si>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</si>
  <si>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</si>
  <si>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</si>
  <si>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</si>
  <si>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</si>
  <si>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</si>
  <si>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</si>
  <si>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</si>
  <si>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</si>
  <si>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</si>
  <si>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</si>
  <si>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</si>
  <si>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</si>
  <si>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</si>
  <si>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</si>
  <si>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</si>
  <si>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</si>
  <si>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</si>
  <si>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</si>
  <si>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</si>
  <si>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</si>
  <si>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</si>
  <si>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</si>
  <si>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</si>
  <si>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</si>
  <si>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</si>
  <si>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</si>
  <si>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</si>
  <si>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</si>
  <si>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</si>
  <si>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</si>
  <si>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</si>
  <si>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</si>
  <si>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</si>
  <si>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</si>
  <si>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</si>
  <si>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</si>
  <si>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</si>
  <si>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</si>
  <si>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</si>
  <si>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</si>
  <si>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</si>
  <si>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</si>
  <si>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</si>
  <si>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</si>
  <si>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</si>
  <si>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</si>
  <si>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</si>
  <si>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</si>
  <si>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</si>
  <si>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</si>
  <si>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</si>
  <si>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</si>
  <si>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</si>
  <si>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</si>
  <si>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</si>
  <si>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</si>
  <si>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</si>
  <si>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</si>
  <si>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</si>
  <si>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</si>
  <si>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</si>
  <si>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</si>
  <si>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</si>
  <si>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</si>
  <si>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</si>
  <si>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</si>
  <si>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</si>
  <si>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</si>
  <si>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</si>
  <si>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</si>
  <si>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</si>
  <si>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</si>
  <si>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</si>
  <si>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</si>
  <si>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</si>
  <si>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</si>
  <si>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</si>
  <si>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</si>
  <si>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</si>
  <si>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</si>
  <si>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</si>
  <si>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</si>
  <si>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</si>
  <si>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</si>
  <si>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</si>
  <si>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</si>
  <si>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</si>
  <si>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</si>
  <si>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</si>
  <si>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</si>
  <si>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</si>
  <si>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</si>
  <si>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</si>
  <si>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</si>
  <si>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</si>
  <si>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</si>
  <si>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</si>
  <si>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</si>
  <si>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</si>
  <si>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</si>
  <si>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</si>
  <si>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</si>
  <si>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</si>
  <si>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</si>
  <si>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</si>
  <si>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</si>
  <si>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</si>
  <si>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</si>
  <si>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</si>
  <si>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</si>
  <si>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</si>
  <si>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</si>
  <si>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</si>
  <si>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</si>
  <si>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</si>
  <si>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</si>
  <si>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</si>
  <si>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</si>
  <si>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</si>
  <si>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</si>
  <si>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</si>
  <si>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</si>
  <si>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</si>
  <si>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</si>
  <si>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</si>
  <si>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</si>
  <si>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</si>
  <si>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</si>
  <si>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</si>
  <si>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</si>
  <si>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</si>
  <si>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</si>
  <si>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</si>
  <si>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</si>
  <si>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</si>
  <si>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</si>
  <si>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</si>
  <si>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</si>
  <si>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</si>
  <si>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</si>
  <si>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</si>
  <si>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</si>
  <si>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</si>
  <si>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</si>
  <si>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</si>
  <si>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</si>
  <si>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</si>
  <si>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</si>
  <si>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</si>
  <si>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</si>
  <si>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</si>
  <si>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</si>
  <si>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</si>
  <si>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</si>
  <si>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</si>
  <si>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</si>
  <si>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</si>
  <si>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</si>
  <si>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</si>
  <si>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</si>
  <si>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</si>
  <si>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</si>
  <si>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</si>
  <si>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</si>
  <si>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</si>
  <si>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</si>
  <si>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</si>
  <si>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</si>
  <si>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</si>
  <si>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</si>
  <si>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</si>
  <si>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</si>
  <si>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</si>
  <si>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</si>
  <si>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</si>
  <si>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</si>
  <si>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</si>
  <si>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</si>
  <si>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</si>
  <si>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</si>
  <si>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</si>
  <si>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</si>
  <si>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</si>
  <si>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</si>
  <si>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</si>
  <si>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</si>
  <si>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</si>
  <si>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</si>
  <si>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</si>
  <si>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</si>
  <si>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</si>
  <si>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</si>
  <si>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</si>
  <si>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</si>
  <si>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</si>
  <si>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</si>
  <si>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</si>
  <si>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</si>
  <si>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</si>
  <si>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</si>
  <si>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</si>
  <si>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</si>
  <si>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</si>
  <si>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</si>
  <si>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</si>
  <si>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</si>
  <si>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</si>
  <si>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</si>
  <si>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</si>
  <si>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</si>
  <si>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</si>
  <si>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</si>
  <si>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</si>
  <si>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</si>
  <si>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</si>
  <si>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</si>
  <si>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</si>
  <si>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</si>
  <si>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</si>
  <si>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</si>
  <si>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</si>
  <si>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</si>
  <si>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</si>
  <si>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</si>
  <si>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</si>
  <si>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</si>
  <si>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</si>
  <si>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</si>
  <si>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</si>
  <si>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</si>
  <si>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</si>
  <si>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</si>
  <si>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</si>
  <si>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</si>
  <si>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</si>
  <si>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</si>
  <si>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</si>
  <si>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</si>
  <si>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</si>
  <si>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</si>
  <si>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</si>
  <si>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</si>
  <si>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</si>
  <si>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</si>
  <si>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</si>
  <si>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</si>
  <si>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</si>
  <si>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</si>
  <si>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</si>
  <si>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</si>
  <si>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</si>
  <si>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</si>
  <si>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</si>
  <si>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</si>
  <si>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</si>
  <si>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</si>
  <si>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</si>
  <si>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</si>
  <si>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</si>
  <si>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</si>
  <si>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</si>
  <si>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</si>
  <si>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</si>
  <si>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</si>
  <si>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</si>
  <si>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</si>
  <si>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</si>
  <si>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</si>
  <si>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</si>
  <si>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</si>
  <si>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</si>
  <si>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</si>
  <si>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</si>
  <si>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</si>
  <si>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</si>
  <si>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</si>
  <si>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</si>
  <si>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</si>
  <si>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</si>
  <si>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</si>
  <si>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</si>
  <si>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</si>
  <si>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</si>
  <si>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</si>
  <si>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</si>
  <si>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</si>
  <si>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</si>
  <si>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</si>
  <si>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</si>
  <si>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</si>
  <si>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</si>
  <si>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</si>
  <si>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</si>
  <si>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</si>
  <si>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</si>
  <si>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</si>
  <si>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</si>
  <si>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</si>
  <si>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</si>
  <si>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</si>
  <si>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</si>
  <si>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</si>
  <si>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</si>
  <si>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</si>
  <si>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</si>
  <si>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</si>
  <si>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</si>
  <si>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</si>
  <si>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</si>
  <si>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</si>
  <si>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</si>
  <si>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</si>
  <si>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</si>
  <si>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</si>
  <si>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</si>
  <si>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</si>
  <si>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</si>
  <si>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</si>
  <si>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</si>
  <si>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</si>
  <si>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</si>
  <si>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</si>
  <si>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</si>
  <si>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</si>
  <si>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</si>
  <si>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</si>
  <si>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</si>
  <si>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</si>
  <si>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</si>
  <si>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</si>
  <si>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</si>
  <si>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</si>
  <si>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</si>
  <si>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</si>
  <si>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</si>
  <si>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</si>
  <si>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</si>
  <si>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</si>
  <si>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</si>
  <si>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</si>
  <si>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</si>
  <si>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</si>
  <si>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</si>
  <si>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</si>
  <si>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</si>
  <si>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</si>
  <si>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</si>
  <si>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</si>
  <si>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</si>
  <si>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</si>
  <si>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</si>
  <si>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</si>
  <si>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</si>
  <si>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</si>
  <si>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</si>
  <si>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</si>
  <si>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</si>
  <si>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</si>
  <si>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</si>
  <si>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</si>
  <si>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</si>
  <si>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</si>
  <si>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</si>
  <si>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</si>
  <si>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</si>
  <si>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</si>
  <si>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</si>
  <si>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</si>
  <si>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</si>
  <si>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</si>
  <si>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</si>
  <si>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</si>
  <si>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</si>
  <si>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</si>
  <si>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</si>
  <si>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</si>
  <si>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</si>
  <si>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</si>
  <si>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</si>
  <si>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</si>
  <si>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</si>
  <si>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</si>
  <si>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</si>
  <si>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</si>
  <si>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</si>
  <si>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</si>
  <si>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</si>
  <si>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</si>
  <si>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</si>
  <si>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</si>
  <si>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</si>
  <si>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</si>
  <si>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</si>
  <si>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</si>
  <si>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</si>
  <si>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</si>
  <si>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</si>
  <si>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</si>
  <si>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</si>
  <si>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</si>
  <si>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</si>
  <si>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</si>
  <si>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</si>
  <si>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</si>
  <si>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</si>
  <si>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</si>
  <si>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</si>
  <si>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</si>
  <si>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</si>
  <si>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</si>
  <si>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</si>
  <si>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</si>
  <si>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</si>
  <si>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</si>
  <si>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</si>
  <si>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</si>
  <si>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</si>
  <si>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</si>
  <si>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</si>
  <si>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</si>
  <si>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</si>
  <si>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</si>
  <si>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</si>
  <si>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</si>
  <si>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</si>
  <si>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</si>
  <si>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</si>
  <si>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</si>
  <si>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</si>
  <si>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</si>
  <si>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</si>
  <si>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</si>
  <si>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</si>
  <si>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</si>
  <si>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</si>
  <si>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</si>
  <si>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</si>
  <si>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</si>
  <si>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</si>
  <si>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</si>
  <si>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</si>
  <si>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</si>
  <si>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</si>
  <si>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</si>
  <si>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</si>
  <si>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</si>
  <si>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</si>
  <si>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</si>
  <si>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</si>
  <si>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</si>
  <si>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</si>
  <si>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</si>
  <si>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</si>
  <si>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</si>
  <si>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</si>
  <si>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</si>
  <si>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</si>
  <si>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</si>
  <si>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</si>
  <si>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</si>
  <si>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</si>
  <si>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</si>
  <si>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</si>
  <si>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</si>
  <si>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</si>
  <si>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</si>
  <si>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</si>
  <si>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</si>
  <si>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</si>
  <si>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</si>
  <si>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</si>
  <si>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</si>
  <si>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</si>
  <si>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</si>
  <si>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</si>
  <si>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</si>
  <si>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</si>
  <si>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</si>
  <si>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</si>
  <si>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</si>
  <si>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</si>
  <si>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</si>
  <si>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</si>
  <si>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</si>
  <si>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</si>
  <si>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</si>
  <si>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</si>
  <si>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</si>
  <si>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</si>
  <si>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</si>
  <si>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</si>
  <si>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</si>
  <si>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</si>
  <si>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</si>
  <si>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</si>
  <si>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</si>
  <si>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</si>
  <si>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</si>
  <si>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</si>
  <si>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</si>
  <si>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</si>
  <si>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</si>
  <si>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</si>
  <si>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</si>
  <si>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</si>
  <si>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</si>
  <si>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</si>
  <si>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</si>
  <si>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</si>
  <si>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</si>
  <si>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</si>
  <si>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</si>
  <si>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</si>
  <si>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</si>
  <si>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</si>
  <si>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</si>
  <si>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</si>
  <si>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</si>
  <si>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</si>
  <si>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</si>
  <si>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</si>
  <si>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</si>
  <si>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</si>
  <si>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</si>
  <si>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</si>
  <si>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</si>
  <si>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</si>
  <si>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</si>
  <si>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</si>
  <si>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</si>
  <si>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</si>
  <si>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</si>
  <si>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</si>
  <si>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</si>
  <si>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</si>
  <si>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</si>
  <si>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</si>
  <si>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</si>
  <si>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</si>
  <si>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</si>
  <si>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</si>
  <si>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</si>
  <si>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</si>
  <si>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</si>
  <si>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</si>
  <si>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</si>
  <si>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</si>
  <si>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</si>
  <si>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</si>
  <si>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</si>
  <si>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</si>
  <si>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</si>
  <si>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</si>
  <si>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</si>
  <si>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</si>
  <si>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</si>
  <si>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</si>
  <si>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</si>
  <si>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</si>
  <si>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</si>
  <si>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</si>
  <si>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</si>
  <si>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</si>
  <si>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</si>
  <si>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</si>
  <si>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</si>
  <si>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</si>
  <si>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</si>
  <si>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</si>
  <si>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</si>
  <si>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</si>
  <si>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</si>
  <si>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</si>
  <si>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</si>
  <si>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</si>
  <si>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</si>
  <si>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</si>
  <si>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</si>
  <si>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</si>
  <si>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</si>
  <si>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</si>
  <si>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</si>
  <si>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</si>
  <si>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</si>
  <si>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</si>
  <si>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</si>
  <si>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</si>
  <si>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</si>
  <si>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</si>
  <si>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</si>
  <si>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</si>
  <si>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</si>
  <si>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</si>
  <si>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</si>
  <si>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</si>
  <si>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</si>
  <si>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</si>
  <si>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</si>
  <si>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</si>
  <si>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</si>
  <si>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</si>
  <si>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</si>
  <si>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</si>
  <si>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</si>
  <si>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</si>
  <si>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</si>
  <si>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</si>
  <si>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</si>
  <si>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</si>
  <si>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</si>
  <si>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</si>
  <si>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</si>
  <si>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</si>
  <si>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</si>
  <si>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</si>
  <si>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</si>
  <si>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</si>
  <si>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</si>
  <si>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</si>
  <si>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</si>
  <si>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</si>
  <si>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</si>
  <si>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</si>
  <si>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</si>
  <si>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</si>
  <si>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</si>
  <si>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</si>
  <si>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</si>
  <si>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</si>
  <si>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</si>
  <si>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</si>
  <si>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</si>
  <si>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</si>
  <si>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</si>
  <si>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</si>
  <si>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</si>
  <si>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</si>
  <si>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</si>
  <si>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</si>
  <si>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</si>
  <si>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</si>
  <si>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</si>
  <si>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</si>
  <si>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</si>
  <si>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</si>
  <si>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</si>
  <si>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</si>
  <si>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</si>
  <si>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</si>
  <si>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</si>
  <si>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</si>
  <si>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</si>
  <si>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</si>
  <si>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</si>
  <si>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</si>
  <si>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</si>
  <si>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</si>
  <si>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</si>
  <si>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</si>
  <si>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</si>
  <si>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</si>
  <si>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</si>
  <si>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</si>
  <si>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</si>
  <si>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</si>
  <si>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</si>
  <si>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</si>
  <si>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</si>
  <si>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</si>
  <si>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</si>
  <si>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</si>
  <si>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</si>
  <si>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</si>
  <si>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</si>
  <si>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</si>
  <si>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</si>
  <si>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</si>
  <si>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</si>
  <si>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</si>
  <si>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</si>
  <si>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</si>
  <si>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</si>
  <si>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</si>
  <si>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</si>
  <si>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</si>
  <si>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</si>
  <si>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</si>
  <si>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</si>
  <si>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</si>
  <si>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</si>
  <si>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</si>
  <si>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</si>
  <si>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</si>
  <si>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</si>
  <si>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</si>
  <si>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</si>
  <si>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</si>
  <si>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</si>
  <si>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</si>
  <si>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</si>
  <si>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</si>
  <si>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</si>
  <si>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</si>
  <si>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</si>
  <si>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</si>
  <si>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</si>
  <si>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</si>
  <si>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</si>
  <si>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</si>
  <si>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</si>
  <si>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</si>
  <si>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</si>
  <si>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</si>
  <si>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</si>
  <si>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</si>
  <si>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</si>
  <si>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</si>
  <si>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</si>
  <si>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</si>
  <si>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</si>
  <si>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</si>
  <si>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</si>
  <si>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</si>
  <si>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</si>
  <si>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</si>
  <si>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</si>
  <si>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</si>
  <si>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</si>
  <si>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</si>
  <si>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</si>
  <si>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</si>
  <si>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</si>
  <si>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</si>
  <si>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</si>
  <si>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</si>
  <si>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</si>
  <si>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</si>
  <si>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</si>
  <si>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</si>
  <si>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</si>
  <si>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</si>
  <si>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</si>
  <si>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</si>
  <si>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</si>
  <si>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</si>
  <si>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</si>
  <si>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</si>
  <si>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</si>
  <si>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</si>
  <si>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</si>
  <si>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</si>
  <si>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</si>
  <si>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</si>
  <si>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</si>
  <si>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</si>
  <si>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</si>
  <si>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</si>
  <si>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</si>
  <si>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</si>
  <si>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</si>
  <si>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</si>
  <si>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</si>
  <si>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</si>
  <si>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</si>
  <si>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</si>
  <si>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</si>
  <si>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</si>
  <si>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</si>
  <si>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</si>
  <si>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</si>
  <si>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</si>
  <si>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</si>
  <si>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</si>
  <si>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</si>
  <si>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</si>
  <si>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</si>
  <si>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</si>
  <si>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</si>
  <si>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</si>
  <si>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</si>
  <si>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</si>
  <si>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</si>
  <si>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</si>
  <si>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</si>
  <si>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</si>
  <si>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</si>
  <si>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</si>
  <si>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</si>
  <si>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</si>
  <si>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</si>
  <si>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</si>
  <si>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</si>
  <si>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</si>
  <si>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</si>
  <si>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</si>
  <si>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</si>
  <si>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</si>
  <si>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</si>
  <si>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</si>
  <si>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</si>
  <si>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</si>
  <si>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</si>
  <si>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</si>
  <si>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</si>
  <si>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</si>
  <si>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</si>
  <si>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</si>
  <si>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</si>
  <si>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</si>
  <si>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</si>
  <si>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</si>
  <si>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</si>
  <si>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</si>
  <si>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</si>
  <si>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</si>
  <si>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</si>
  <si>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</si>
  <si>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</si>
  <si>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</si>
  <si>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</si>
  <si>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</si>
  <si>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</si>
  <si>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</si>
  <si>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</si>
  <si>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</si>
  <si>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</si>
  <si>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</si>
  <si>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</si>
  <si>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</si>
  <si>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</si>
  <si>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</si>
  <si>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</si>
  <si>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</si>
  <si>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</si>
  <si>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</si>
  <si>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</si>
  <si>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</si>
  <si>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</si>
  <si>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</si>
  <si>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</si>
  <si>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</si>
  <si>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</si>
  <si>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</si>
  <si>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</si>
  <si>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</si>
  <si>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</si>
  <si>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</si>
  <si>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</si>
  <si>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</si>
  <si>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</si>
  <si>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</si>
  <si>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</si>
  <si>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</si>
  <si>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</si>
  <si>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</si>
  <si>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</si>
  <si>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</si>
  <si>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</si>
  <si>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</si>
  <si>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</si>
  <si>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</si>
  <si>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</si>
  <si>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</si>
  <si>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</si>
  <si>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</si>
  <si>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</si>
  <si>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</si>
  <si>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</si>
  <si>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</si>
  <si>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</si>
  <si>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</si>
  <si>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</si>
  <si>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</si>
  <si>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</si>
  <si>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</si>
  <si>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</si>
  <si>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</si>
  <si>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</si>
  <si>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</si>
  <si>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</si>
  <si>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</si>
  <si>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</si>
  <si>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</si>
  <si>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</si>
  <si>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</si>
  <si>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</si>
  <si>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</si>
  <si>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</si>
  <si>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</si>
  <si>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</si>
  <si>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</si>
  <si>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</si>
  <si>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</si>
  <si>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</si>
  <si>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</si>
  <si>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</si>
  <si>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</si>
  <si>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</si>
  <si>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</si>
  <si>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</si>
  <si>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</si>
  <si>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</si>
  <si>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</si>
  <si>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</si>
  <si>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</si>
  <si>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</si>
  <si>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</si>
  <si>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</si>
  <si>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</si>
  <si>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</si>
  <si>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</si>
  <si>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</si>
  <si>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</si>
  <si>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</si>
  <si>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</si>
  <si>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</si>
  <si>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</si>
  <si>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</si>
  <si>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</si>
  <si>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</si>
  <si>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</si>
  <si>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</si>
  <si>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</si>
  <si>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</si>
  <si>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</si>
  <si>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</si>
  <si>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</si>
  <si>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</si>
  <si>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</si>
  <si>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</si>
  <si>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</si>
  <si>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</si>
  <si>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</si>
  <si>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</si>
  <si>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</si>
  <si>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</si>
  <si>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</si>
  <si>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</si>
  <si>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</si>
  <si>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</si>
  <si>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</si>
  <si>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</si>
  <si>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</si>
  <si>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</si>
  <si>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</si>
  <si>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</si>
  <si>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</si>
  <si>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</si>
  <si>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</si>
  <si>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</si>
  <si>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</si>
  <si>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</si>
  <si>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</si>
  <si>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</si>
  <si>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</si>
  <si>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</si>
  <si>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</si>
  <si>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</si>
  <si>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</si>
  <si>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</si>
  <si>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</si>
  <si>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</si>
  <si>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</si>
  <si>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</si>
  <si>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</si>
  <si>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</si>
  <si>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</si>
  <si>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</si>
  <si>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</si>
  <si>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</si>
  <si>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</si>
  <si>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</si>
  <si>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</si>
  <si>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</si>
  <si>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</si>
  <si>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</si>
  <si>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</si>
  <si>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</si>
  <si>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</si>
  <si>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</si>
  <si>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</si>
  <si>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</si>
  <si>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</si>
  <si>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</si>
  <si>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</si>
  <si>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</si>
  <si>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</si>
  <si>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</si>
  <si>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</si>
  <si>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</si>
  <si>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</si>
  <si>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</si>
  <si>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</si>
  <si>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</si>
  <si>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</si>
  <si>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</si>
  <si>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</si>
  <si>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</si>
  <si>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</si>
  <si>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</si>
  <si>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</si>
  <si>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</si>
  <si>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</si>
  <si>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</si>
  <si>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</si>
  <si>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</si>
  <si>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</si>
  <si>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</si>
  <si>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</si>
  <si>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</si>
  <si>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</si>
  <si>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</si>
  <si>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</si>
  <si>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</si>
  <si>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</si>
  <si>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</si>
  <si>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</si>
  <si>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</si>
  <si>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</si>
  <si>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</si>
  <si>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</si>
  <si>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</si>
  <si>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</si>
  <si>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</si>
  <si>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</si>
  <si>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</si>
  <si>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</si>
  <si>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</si>
  <si>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</si>
  <si>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</si>
  <si>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</si>
  <si>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</si>
  <si>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</si>
  <si>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</si>
  <si>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</si>
  <si>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</si>
  <si>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</si>
  <si>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</si>
  <si>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</si>
  <si>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</si>
  <si>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</si>
  <si>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</si>
  <si>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</si>
  <si>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</si>
  <si>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</si>
  <si>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</si>
  <si>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</si>
  <si>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</si>
  <si>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</si>
  <si>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</si>
  <si>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</si>
  <si>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</si>
  <si>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</si>
  <si>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</si>
  <si>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</si>
  <si>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</si>
  <si>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</si>
  <si>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</si>
  <si>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</si>
  <si>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</si>
  <si>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</si>
  <si>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</si>
  <si>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</si>
  <si>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</si>
  <si>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</si>
  <si>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</si>
  <si>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</si>
  <si>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</si>
  <si>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</si>
  <si>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</si>
  <si>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</si>
  <si>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</si>
  <si>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</si>
  <si>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</si>
  <si>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</si>
  <si>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</si>
  <si>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</si>
  <si>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</si>
  <si>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</si>
  <si>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</si>
  <si>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</si>
  <si>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</si>
  <si>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</si>
  <si>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</si>
  <si>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</si>
  <si>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</si>
  <si>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</si>
  <si>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</si>
  <si>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</si>
  <si>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</si>
  <si>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</si>
  <si>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</si>
  <si>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</si>
  <si>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</si>
  <si>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</si>
  <si>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</si>
  <si>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</si>
  <si>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</si>
  <si>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</si>
  <si>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</si>
  <si>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</si>
  <si>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</si>
  <si>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</si>
  <si>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</si>
  <si>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</si>
  <si>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</si>
  <si>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</si>
  <si>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</si>
  <si>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</si>
  <si>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</si>
  <si>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</si>
  <si>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</si>
  <si>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</si>
  <si>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</si>
  <si>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</si>
  <si>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</si>
  <si>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</si>
  <si>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</si>
  <si>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</si>
  <si>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</si>
  <si>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</si>
  <si>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</si>
  <si>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</si>
  <si>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</si>
  <si>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</si>
  <si>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</si>
  <si>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</si>
  <si>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</si>
  <si>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</si>
  <si>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</si>
  <si>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</si>
  <si>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</si>
  <si>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</si>
  <si>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</si>
  <si>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</si>
  <si>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</si>
  <si>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</si>
  <si>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</si>
  <si>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</si>
  <si>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</si>
  <si>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</si>
  <si>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</si>
  <si>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</si>
  <si>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</si>
  <si>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</si>
  <si>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</si>
  <si>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</si>
  <si>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</si>
  <si>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</si>
  <si>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</si>
  <si>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</si>
  <si>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</si>
  <si>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</si>
  <si>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</si>
  <si>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</si>
  <si>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</si>
  <si>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</si>
  <si>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</si>
  <si>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</si>
  <si>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</si>
  <si>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</si>
  <si>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</si>
  <si>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</si>
  <si>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</si>
  <si>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</si>
  <si>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</si>
  <si>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</si>
  <si>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</si>
  <si>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</si>
  <si>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</si>
  <si>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</si>
  <si>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</si>
  <si>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</si>
  <si>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</si>
  <si>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</si>
  <si>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</si>
  <si>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</si>
  <si>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</si>
  <si>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</si>
  <si>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</si>
  <si>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</si>
  <si>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</si>
  <si>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</si>
  <si>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</si>
  <si>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</si>
  <si>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</si>
  <si>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</si>
  <si>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</si>
  <si>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</si>
  <si>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</si>
  <si>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</si>
  <si>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</si>
  <si>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</si>
  <si>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</si>
  <si>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</si>
  <si>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</si>
  <si>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</si>
  <si>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</si>
  <si>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</si>
  <si>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</si>
  <si>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</si>
  <si>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</si>
  <si>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</si>
  <si>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</si>
  <si>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</si>
  <si>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</si>
  <si>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</si>
  <si>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</si>
  <si>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</si>
  <si>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</si>
  <si>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</si>
  <si>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</si>
  <si>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</si>
  <si>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</si>
  <si>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</si>
  <si>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</si>
  <si>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</si>
  <si>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</si>
  <si>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</si>
  <si>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</si>
  <si>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</si>
  <si>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</si>
  <si>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</si>
  <si>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</si>
  <si>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</si>
  <si>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</si>
  <si>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</si>
  <si>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</si>
  <si>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</si>
  <si>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</si>
  <si>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</si>
  <si>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</si>
  <si>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</si>
  <si>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</si>
  <si>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</si>
  <si>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</si>
  <si>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</si>
  <si>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</si>
  <si>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</si>
  <si>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</si>
  <si>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</si>
  <si>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</si>
  <si>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</si>
  <si>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</si>
  <si>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</si>
  <si>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</si>
  <si>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</si>
  <si>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</si>
  <si>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</si>
  <si>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</si>
  <si>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</si>
  <si>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</si>
  <si>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</si>
  <si>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</si>
  <si>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</si>
  <si>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</si>
  <si>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</si>
  <si>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</si>
  <si>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</si>
  <si>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</si>
  <si>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</si>
  <si>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</si>
  <si>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</si>
  <si>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</si>
  <si>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</si>
  <si>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</si>
  <si>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</si>
  <si>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</si>
  <si>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</si>
  <si>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</si>
  <si>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</si>
  <si>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</si>
  <si>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</si>
  <si>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</si>
  <si>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</si>
  <si>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</si>
  <si>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</si>
  <si>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</si>
  <si>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</si>
  <si>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</si>
  <si>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</si>
  <si>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</si>
  <si>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</si>
  <si>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</si>
  <si>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</si>
  <si>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</si>
  <si>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</si>
  <si>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</si>
  <si>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</si>
  <si>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</si>
  <si>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</si>
  <si>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</si>
  <si>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</si>
  <si>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</si>
  <si>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</si>
  <si>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</si>
  <si>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</si>
  <si>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</si>
  <si>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</si>
  <si>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</si>
  <si>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</si>
  <si>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</si>
  <si>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</si>
  <si>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</si>
  <si>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</si>
  <si>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</si>
  <si>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</si>
  <si>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</si>
  <si>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</si>
  <si>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</si>
  <si>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</si>
  <si>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</si>
  <si>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</si>
  <si>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</si>
  <si>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</si>
  <si>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</si>
  <si>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</si>
  <si>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</si>
  <si>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</si>
  <si>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</si>
  <si>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</si>
  <si>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</si>
  <si>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</si>
  <si>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</si>
  <si>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</si>
  <si>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</si>
  <si>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</si>
  <si>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</si>
  <si>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</si>
  <si>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</si>
  <si>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</si>
  <si>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</si>
  <si>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</si>
  <si>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</si>
  <si>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</si>
  <si>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</si>
  <si>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</si>
  <si>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</si>
  <si>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</si>
  <si>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</si>
  <si>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</si>
  <si>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</si>
  <si>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</si>
  <si>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</si>
  <si>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</si>
  <si>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</si>
  <si>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</si>
  <si>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</si>
  <si>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</si>
  <si>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</si>
  <si>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</si>
  <si>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</si>
  <si>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</si>
  <si>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</si>
  <si>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</si>
  <si>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</si>
  <si>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</si>
  <si>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</si>
  <si>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</si>
  <si>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</si>
  <si>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</si>
  <si>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</si>
  <si>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</si>
  <si>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</si>
  <si>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</si>
  <si>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</si>
  <si>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</si>
  <si>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</si>
  <si>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</si>
  <si>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</si>
  <si>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</si>
  <si>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</si>
  <si>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</si>
  <si>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</si>
  <si>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</si>
  <si>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</si>
  <si>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</si>
  <si>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</si>
  <si>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</si>
  <si>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</si>
  <si>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</si>
  <si>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</si>
  <si>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</si>
  <si>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</si>
  <si>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</si>
  <si>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</si>
  <si>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</si>
  <si>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</si>
  <si>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</si>
  <si>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</si>
  <si>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</si>
  <si>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</si>
  <si>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</si>
  <si>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</si>
  <si>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</si>
  <si>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</si>
  <si>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</si>
  <si>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</si>
  <si>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</si>
  <si>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</si>
  <si>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</si>
  <si>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</si>
  <si>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</si>
  <si>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</si>
  <si>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</si>
  <si>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</si>
  <si>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</si>
  <si>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</si>
  <si>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</si>
  <si>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</si>
  <si>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</si>
  <si>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</si>
  <si>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</si>
  <si>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</si>
  <si>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</si>
  <si>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</si>
  <si>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</si>
  <si>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</si>
  <si>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</si>
  <si>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</si>
  <si>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</si>
  <si>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</si>
  <si>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</si>
  <si>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</si>
  <si>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</si>
  <si>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</si>
  <si>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</si>
  <si>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</si>
  <si>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</si>
  <si>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</si>
  <si>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</si>
  <si>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</si>
  <si>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</si>
  <si>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</si>
  <si>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</si>
  <si>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</si>
  <si>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</si>
  <si>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</si>
  <si>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</si>
  <si>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</si>
  <si>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</si>
  <si>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</si>
  <si>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</si>
  <si>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</si>
  <si>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</si>
  <si>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</si>
  <si>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</si>
  <si>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</si>
  <si>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</si>
  <si>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</si>
  <si>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</si>
  <si>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</si>
  <si>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</si>
  <si>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</si>
  <si>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</si>
  <si>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</si>
  <si>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</si>
  <si>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</si>
  <si>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</si>
  <si>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</si>
  <si>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</si>
  <si>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</si>
  <si>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</si>
  <si>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</si>
  <si>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</si>
  <si>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</si>
  <si>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</si>
  <si>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</si>
  <si>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</si>
  <si>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</si>
  <si>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</si>
  <si>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</si>
  <si>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</si>
  <si>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</si>
  <si>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</si>
  <si>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</si>
  <si>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</si>
  <si>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</si>
  <si>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</si>
  <si>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</si>
  <si>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</si>
  <si>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</si>
  <si>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</si>
  <si>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</si>
  <si>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</si>
  <si>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</si>
  <si>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</si>
  <si>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</si>
  <si>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</si>
  <si>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</si>
  <si>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</si>
  <si>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</si>
  <si>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</si>
  <si>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</si>
  <si>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</si>
  <si>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</si>
  <si>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</si>
  <si>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</si>
  <si>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</si>
  <si>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</si>
  <si>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</si>
  <si>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</si>
  <si>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</si>
  <si>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</si>
  <si>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</si>
  <si>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</si>
  <si>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</si>
  <si>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</si>
  <si>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</si>
  <si>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</si>
  <si>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</si>
  <si>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</si>
  <si>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</si>
  <si>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</si>
  <si>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</si>
  <si>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</si>
  <si>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</si>
  <si>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</si>
  <si>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</si>
  <si>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</si>
  <si>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</si>
  <si>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</si>
  <si>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</si>
  <si>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</si>
  <si>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</si>
  <si>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</si>
  <si>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</si>
  <si>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</si>
  <si>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</si>
  <si>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</si>
  <si>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</si>
  <si>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</si>
  <si>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</si>
  <si>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</si>
  <si>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</si>
  <si>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</si>
  <si>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</si>
  <si>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</si>
  <si>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</si>
  <si>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</si>
  <si>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</si>
  <si>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</si>
  <si>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</si>
  <si>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</si>
  <si>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</si>
  <si>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</si>
  <si>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</si>
  <si>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</si>
  <si>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</si>
  <si>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</si>
  <si>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</si>
  <si>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</si>
  <si>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</si>
  <si>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</si>
  <si>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</si>
  <si>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</si>
  <si>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</si>
  <si>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</si>
  <si>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</si>
  <si>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</si>
  <si>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</si>
  <si>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</si>
  <si>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</si>
  <si>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</si>
  <si>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</si>
  <si>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</si>
  <si>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</si>
  <si>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</si>
  <si>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</si>
  <si>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</si>
  <si>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</si>
  <si>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</si>
  <si>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</si>
  <si>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</si>
  <si>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</si>
  <si>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</si>
  <si>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</si>
  <si>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</si>
  <si>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</si>
  <si>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</si>
  <si>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</si>
  <si>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</si>
  <si>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</si>
  <si>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</si>
  <si>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</si>
  <si>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</si>
  <si>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</si>
  <si>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</si>
  <si>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</si>
  <si>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</si>
  <si>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</si>
  <si>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</si>
  <si>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</si>
  <si>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</si>
  <si>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</si>
  <si>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</si>
  <si>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</si>
  <si>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</si>
  <si>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</si>
  <si>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</si>
  <si>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</si>
  <si>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</si>
  <si>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</si>
  <si>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</si>
  <si>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</si>
  <si>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</si>
  <si>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</si>
  <si>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</si>
  <si>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</si>
  <si>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</si>
  <si>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</si>
  <si>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</si>
  <si>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</si>
  <si>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</si>
  <si>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</si>
  <si>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</si>
  <si>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</si>
  <si>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</si>
  <si>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</si>
  <si>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</si>
  <si>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</si>
  <si>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</si>
  <si>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</si>
  <si>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</si>
  <si>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</si>
  <si>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</si>
  <si>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</si>
  <si>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</si>
  <si>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</si>
  <si>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</si>
  <si>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</si>
  <si>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</si>
  <si>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</si>
  <si>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</si>
  <si>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</si>
  <si>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</si>
  <si>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</si>
  <si>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</si>
  <si>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</si>
  <si>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</si>
  <si>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</si>
  <si>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</si>
  <si>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</si>
  <si>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</si>
  <si>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</si>
  <si>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</si>
  <si>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</si>
  <si>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</si>
  <si>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</si>
  <si>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</si>
  <si>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</si>
  <si>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</si>
  <si>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</si>
  <si>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</si>
  <si>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</si>
  <si>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</si>
  <si>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</si>
  <si>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</si>
  <si>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</si>
  <si>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</si>
  <si>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</si>
  <si>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</si>
  <si>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</si>
  <si>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</si>
  <si>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</si>
  <si>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</si>
  <si>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</si>
  <si>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</si>
  <si>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</si>
  <si>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</si>
  <si>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</si>
  <si>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</si>
  <si>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</si>
  <si>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</si>
  <si>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</si>
  <si>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</si>
  <si>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</si>
  <si>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</si>
  <si>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</si>
  <si>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</si>
  <si>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</si>
  <si>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</si>
  <si>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</si>
  <si>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</si>
  <si>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</si>
  <si>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</si>
  <si>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</si>
  <si>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</si>
  <si>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</si>
  <si>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</si>
  <si>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</si>
  <si>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</si>
  <si>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</si>
  <si>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</si>
  <si>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</si>
  <si>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</si>
  <si>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</si>
  <si>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</si>
  <si>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</si>
  <si>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</si>
  <si>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</si>
  <si>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</si>
  <si>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</si>
  <si>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</si>
  <si>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</si>
  <si>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</si>
  <si>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</si>
  <si>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</si>
  <si>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</si>
  <si>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</si>
  <si>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</si>
  <si>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</si>
  <si>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</si>
  <si>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</si>
  <si>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</si>
  <si>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</si>
  <si>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</si>
  <si>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</si>
  <si>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</si>
  <si>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</si>
  <si>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</si>
  <si>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</si>
  <si>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</si>
  <si>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</si>
  <si>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</si>
  <si>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</si>
  <si>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</si>
  <si>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</si>
  <si>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</si>
  <si>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</si>
  <si>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</si>
  <si>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</si>
  <si>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</si>
  <si>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</si>
  <si>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</si>
  <si>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</si>
  <si>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</si>
  <si>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</si>
  <si>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</si>
  <si>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</si>
  <si>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</si>
  <si>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</si>
  <si>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</si>
  <si>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</si>
  <si>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</si>
  <si>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</si>
  <si>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</si>
  <si>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</si>
  <si>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</si>
  <si>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</si>
  <si>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</si>
  <si>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</si>
  <si>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</si>
  <si>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</si>
  <si>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</si>
  <si>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</si>
  <si>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</si>
  <si>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</si>
  <si>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</si>
  <si>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</si>
  <si>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</si>
  <si>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</si>
  <si>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</si>
  <si>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</si>
  <si>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</si>
  <si>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</si>
  <si>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</si>
  <si>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</si>
  <si>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</si>
  <si>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</si>
  <si>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</si>
  <si>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</si>
  <si>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</si>
  <si>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</si>
  <si>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</si>
  <si>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</si>
  <si>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</si>
  <si>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</si>
  <si>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</si>
  <si>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</si>
  <si>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</si>
  <si>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</si>
  <si>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</si>
  <si>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</si>
  <si>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</si>
  <si>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</si>
  <si>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</si>
  <si>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</si>
  <si>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</si>
  <si>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</si>
  <si>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</si>
  <si>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</si>
  <si>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</si>
  <si>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</si>
  <si>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</si>
  <si>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</si>
  <si>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</si>
  <si>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</si>
  <si>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</si>
  <si>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</si>
  <si>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</si>
  <si>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</si>
  <si>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</si>
  <si>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</si>
  <si>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</si>
  <si>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</si>
  <si>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</si>
  <si>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</si>
  <si>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</si>
  <si>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</si>
  <si>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</si>
  <si>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</si>
  <si>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</si>
  <si>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</si>
  <si>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</si>
  <si>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</si>
  <si>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</si>
  <si>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</si>
  <si>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</si>
  <si>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</si>
  <si>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</si>
  <si>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</si>
  <si>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</si>
  <si>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</si>
  <si>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</si>
  <si>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</si>
  <si>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</si>
  <si>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</si>
  <si>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</si>
  <si>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</si>
  <si>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</si>
  <si>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</si>
  <si>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</si>
  <si>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</si>
  <si>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</si>
  <si>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</si>
  <si>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</si>
  <si>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</si>
  <si>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</si>
  <si>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</si>
  <si>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</si>
  <si>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</si>
  <si>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</si>
  <si>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</si>
  <si>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</si>
  <si>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</si>
  <si>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</si>
  <si>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</si>
  <si>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</si>
  <si>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</si>
  <si>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</si>
  <si>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</si>
  <si>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</si>
  <si>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</si>
  <si>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</si>
  <si>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</si>
  <si>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</si>
  <si>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</si>
  <si>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</si>
  <si>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</si>
  <si>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</si>
  <si>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</si>
  <si>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</si>
  <si>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</si>
  <si>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</si>
  <si>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</si>
  <si>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</si>
  <si>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</si>
  <si>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</si>
  <si>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</si>
  <si>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</si>
  <si>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</si>
  <si>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</si>
  <si>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</si>
  <si>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</si>
  <si>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</si>
  <si>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</si>
  <si>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</si>
  <si>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</si>
  <si>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</si>
  <si>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</si>
  <si>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</si>
  <si>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</si>
  <si>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</si>
  <si>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</si>
  <si>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</si>
  <si>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</si>
  <si>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</si>
  <si>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</si>
  <si>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</si>
  <si>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</si>
  <si>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</si>
  <si>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</si>
  <si>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</si>
  <si>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</si>
  <si>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</si>
  <si>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</si>
  <si>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</si>
  <si>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</si>
  <si>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</si>
  <si>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</si>
  <si>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</si>
  <si>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</si>
  <si>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</si>
  <si>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</si>
  <si>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</si>
  <si>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</si>
  <si>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</si>
  <si>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</si>
  <si>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</si>
  <si>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</si>
  <si>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</si>
  <si>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</si>
  <si>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</si>
  <si>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</si>
  <si>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</si>
  <si>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</si>
  <si>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</si>
  <si>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</si>
  <si>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</si>
  <si>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</si>
  <si>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</si>
  <si>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</si>
  <si>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</si>
  <si>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</si>
  <si>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</si>
  <si>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</si>
  <si>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</si>
  <si>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</si>
  <si>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</si>
  <si>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</si>
  <si>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</si>
  <si>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</si>
  <si>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</si>
  <si>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</si>
  <si>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</si>
  <si>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</si>
  <si>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</si>
  <si>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</si>
  <si>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</si>
  <si>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</si>
  <si>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</si>
  <si>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</si>
  <si>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</si>
  <si>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</si>
  <si>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</si>
  <si>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</si>
  <si>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</si>
  <si>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</si>
  <si>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</si>
  <si>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</si>
  <si>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</si>
  <si>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</si>
  <si>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</si>
  <si>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</si>
  <si>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</si>
  <si>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</si>
  <si>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</si>
  <si>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</si>
  <si>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</si>
  <si>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</si>
  <si>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</si>
  <si>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</si>
  <si>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</si>
  <si>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</si>
  <si>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</si>
  <si>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</si>
  <si>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</si>
  <si>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</si>
  <si>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</si>
  <si>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</si>
  <si>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</si>
  <si>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</si>
  <si>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</si>
  <si>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</si>
  <si>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</si>
  <si>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</si>
  <si>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</si>
  <si>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</si>
  <si>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</si>
  <si>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</si>
  <si>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</si>
  <si>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</si>
  <si>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</si>
  <si>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</si>
  <si>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</si>
  <si>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</si>
  <si>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</si>
  <si>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</si>
  <si>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</si>
  <si>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</si>
  <si>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</si>
  <si>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</si>
  <si>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</si>
  <si>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</si>
  <si>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</si>
  <si>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</si>
  <si>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</si>
  <si>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</si>
  <si>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</si>
  <si>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</si>
  <si>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</si>
  <si>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</si>
  <si>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</si>
  <si>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</si>
  <si>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</si>
  <si>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</si>
  <si>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</si>
  <si>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</si>
  <si>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</si>
  <si>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</si>
  <si>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</si>
  <si>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</si>
  <si>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</si>
  <si>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</si>
  <si>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</si>
  <si>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</si>
  <si>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</si>
  <si>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</si>
  <si>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</si>
  <si>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</si>
  <si>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</si>
  <si>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</si>
  <si>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</si>
  <si>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</si>
  <si>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</si>
  <si>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</si>
  <si>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</si>
  <si>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</si>
  <si>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</si>
  <si>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</si>
  <si>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</si>
  <si>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</si>
  <si>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</si>
  <si>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</si>
  <si>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</si>
  <si>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</si>
  <si>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</si>
  <si>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</si>
  <si>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</si>
  <si>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</si>
  <si>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</si>
  <si>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</si>
  <si>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</si>
  <si>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</si>
  <si>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</si>
  <si>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</si>
  <si>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</si>
  <si>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</si>
  <si>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</si>
  <si>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</si>
  <si>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</si>
  <si>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</si>
  <si>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</si>
  <si>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</si>
  <si>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</si>
  <si>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</si>
  <si>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</si>
  <si>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</si>
  <si>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</si>
  <si>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</si>
  <si>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</si>
  <si>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</si>
  <si>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</si>
  <si>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</si>
  <si>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</si>
  <si>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</si>
  <si>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</si>
  <si>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</si>
  <si>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</si>
  <si>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</si>
  <si>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</si>
  <si>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</si>
  <si>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</si>
  <si>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</si>
  <si>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</si>
  <si>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</si>
  <si>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</si>
  <si>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</si>
  <si>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</si>
  <si>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</si>
  <si>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</si>
  <si>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</si>
  <si>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</si>
  <si>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</si>
  <si>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</si>
  <si>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</si>
  <si>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</si>
  <si>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</si>
  <si>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</si>
  <si>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</si>
  <si>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</si>
  <si>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</si>
  <si>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</si>
  <si>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</si>
  <si>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</si>
  <si>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</si>
  <si>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</si>
  <si>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</si>
  <si>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</si>
  <si>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</si>
  <si>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</si>
  <si>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</si>
  <si>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</si>
  <si>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</si>
  <si>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</si>
  <si>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</si>
  <si>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</si>
  <si>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</si>
  <si>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</si>
  <si>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</si>
  <si>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</si>
  <si>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</si>
  <si>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</si>
  <si>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</si>
  <si>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</si>
  <si>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</si>
  <si>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</si>
  <si>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</si>
  <si>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</si>
  <si>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</si>
  <si>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</si>
  <si>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</si>
  <si>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</si>
  <si>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</si>
  <si>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</si>
  <si>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</si>
  <si>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</si>
  <si>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</si>
  <si>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</si>
  <si>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</si>
  <si>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</si>
  <si>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</si>
  <si>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</si>
  <si>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</si>
  <si>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</si>
  <si>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</si>
  <si>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</si>
  <si>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</si>
  <si>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</si>
  <si>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</si>
  <si>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</si>
  <si>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</si>
  <si>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</si>
  <si>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</si>
  <si>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</si>
  <si>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</si>
  <si>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</si>
  <si>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</si>
  <si>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</si>
  <si>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</si>
  <si>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</si>
  <si>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</si>
  <si>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</si>
  <si>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</si>
  <si>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</si>
  <si>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</si>
  <si>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</si>
  <si>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</si>
  <si>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</si>
  <si>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</si>
  <si>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</si>
  <si>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</si>
  <si>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</si>
  <si>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</si>
  <si>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</si>
  <si>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</si>
  <si>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</si>
  <si>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</si>
  <si>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</si>
  <si>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</si>
  <si>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</si>
  <si>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</si>
  <si>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</si>
  <si>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</si>
  <si>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</si>
  <si>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</si>
  <si>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</si>
  <si>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</si>
  <si>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</si>
  <si>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</si>
  <si>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</si>
  <si>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</si>
  <si>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</si>
  <si>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</si>
  <si>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</si>
  <si>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</si>
  <si>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</si>
  <si>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</si>
  <si>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</si>
  <si>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</si>
  <si>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</si>
  <si>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</si>
  <si>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</si>
  <si>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</si>
  <si>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</si>
  <si>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</si>
  <si>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</si>
  <si>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</si>
  <si>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</si>
  <si>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</si>
  <si>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</si>
  <si>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</si>
  <si>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</si>
  <si>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</si>
  <si>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</si>
  <si>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</si>
  <si>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</si>
  <si>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</si>
  <si>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</si>
  <si>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</si>
  <si>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</si>
  <si>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</si>
  <si>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</si>
  <si>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</si>
  <si>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</si>
  <si>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</si>
  <si>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</si>
  <si>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</si>
  <si>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</si>
  <si>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</si>
  <si>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</si>
  <si>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</si>
  <si>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</si>
  <si>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</si>
  <si>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</si>
  <si>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</si>
  <si>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</si>
  <si>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</si>
  <si>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</si>
  <si>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</si>
  <si>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</si>
  <si>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</si>
  <si>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</si>
  <si>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</si>
  <si>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</si>
  <si>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</si>
  <si>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</si>
  <si>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</si>
  <si>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</si>
  <si>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</si>
  <si>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</si>
  <si>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</si>
  <si>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</si>
  <si>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</si>
  <si>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</si>
  <si>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</si>
  <si>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</si>
  <si>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</si>
  <si>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</si>
  <si>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</si>
  <si>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</si>
  <si>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</si>
  <si>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</si>
  <si>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</si>
  <si>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</si>
  <si>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</si>
  <si>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</si>
  <si>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</si>
  <si>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</si>
  <si>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</si>
  <si>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</si>
  <si>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</si>
  <si>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</si>
  <si>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</si>
  <si>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</si>
  <si>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</si>
  <si>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</si>
  <si>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</si>
  <si>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</si>
  <si>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</si>
  <si>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</si>
  <si>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</si>
  <si>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</si>
  <si>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</si>
  <si>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</si>
  <si>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</si>
  <si>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</si>
  <si>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</si>
  <si>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</si>
  <si>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</si>
  <si>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</si>
  <si>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</si>
  <si>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</si>
  <si>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</si>
  <si>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</si>
  <si>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</si>
  <si>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</si>
  <si>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</si>
  <si>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</si>
  <si>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</si>
  <si>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</si>
  <si>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</si>
  <si>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</si>
  <si>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</si>
  <si>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</si>
  <si>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</si>
  <si>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</si>
  <si>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</si>
  <si>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</si>
  <si>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</si>
  <si>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</si>
  <si>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</si>
  <si>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</si>
  <si>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</si>
  <si>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</si>
  <si>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</si>
  <si>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</si>
  <si>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</si>
  <si>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</si>
  <si>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</si>
  <si>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</si>
  <si>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</si>
  <si>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</si>
  <si>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</si>
  <si>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</si>
  <si>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</si>
  <si>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</si>
  <si>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</si>
  <si>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</si>
  <si>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</si>
  <si>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</si>
  <si>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</si>
  <si>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</si>
  <si>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</si>
  <si>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</si>
  <si>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</si>
  <si>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</si>
  <si>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</si>
  <si>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</si>
  <si>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</si>
  <si>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</si>
  <si>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</si>
  <si>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</si>
  <si>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</si>
  <si>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</si>
  <si>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</si>
  <si>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</si>
  <si>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</si>
  <si>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</si>
  <si>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</si>
  <si>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</si>
  <si>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</si>
  <si>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</si>
  <si>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</si>
  <si>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</si>
  <si>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</si>
  <si>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</si>
  <si>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</si>
  <si>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</si>
  <si>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</si>
  <si>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</si>
  <si>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</si>
  <si>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</si>
  <si>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</si>
  <si>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</si>
  <si>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</si>
  <si>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</si>
  <si>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</si>
  <si>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</si>
  <si>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</si>
  <si>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</si>
  <si>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</si>
  <si>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</si>
  <si>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</si>
  <si>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</si>
  <si>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</si>
  <si>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</si>
  <si>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</si>
  <si>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</si>
  <si>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</si>
  <si>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</si>
  <si>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</si>
  <si>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</si>
  <si>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</si>
  <si>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</si>
  <si>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</si>
  <si>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</si>
  <si>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</si>
  <si>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</si>
  <si>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</si>
  <si>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</si>
  <si>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</si>
  <si>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</si>
  <si>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</si>
  <si>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</si>
  <si>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</si>
  <si>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</si>
  <si>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</si>
  <si>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</si>
  <si>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</si>
  <si>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</si>
  <si>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</si>
  <si>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</si>
  <si>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</si>
  <si>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</si>
  <si>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</si>
  <si>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</si>
  <si>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</si>
  <si>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</si>
  <si>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</si>
  <si>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</si>
  <si>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</si>
  <si>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</si>
  <si>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</si>
  <si>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</si>
  <si>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</si>
  <si>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</si>
  <si>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</si>
  <si>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</si>
  <si>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</si>
  <si>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</si>
  <si>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</si>
  <si>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</si>
  <si>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</si>
  <si>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</si>
  <si>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</si>
  <si>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</si>
  <si>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</si>
  <si>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</si>
  <si>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</si>
  <si>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</si>
  <si>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</si>
  <si>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</si>
  <si>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</si>
  <si>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</si>
  <si>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</si>
  <si>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</si>
  <si>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</si>
  <si>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</si>
  <si>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</si>
  <si>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</si>
  <si>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</si>
  <si>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</si>
  <si>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</si>
  <si>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</si>
  <si>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</si>
  <si>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</si>
  <si>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</si>
  <si>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</si>
  <si>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</si>
  <si>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</si>
  <si>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</si>
  <si>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</si>
  <si>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</si>
  <si>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</si>
  <si>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</si>
  <si>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</si>
  <si>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</si>
  <si>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</si>
  <si>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</si>
  <si>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</si>
  <si>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</si>
  <si>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</si>
  <si>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</si>
  <si>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</si>
  <si>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</si>
  <si>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</si>
  <si>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</si>
  <si>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</si>
  <si>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</si>
  <si>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</si>
  <si>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</si>
  <si>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</si>
  <si>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</si>
  <si>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</si>
  <si>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</si>
  <si>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</si>
  <si>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</si>
  <si>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</si>
  <si>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</si>
  <si>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</si>
  <si>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</si>
  <si>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</si>
  <si>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</si>
  <si>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</si>
  <si>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</si>
  <si>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</si>
  <si>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</si>
  <si>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</si>
  <si>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</si>
  <si>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</si>
  <si>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</si>
  <si>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</si>
  <si>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</si>
  <si>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</si>
  <si>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</si>
  <si>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</si>
  <si>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</si>
  <si>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</si>
  <si>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</si>
  <si>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</si>
  <si>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</si>
  <si>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</si>
  <si>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</si>
  <si>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</si>
  <si>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</si>
  <si>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</si>
  <si>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</si>
  <si>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</si>
  <si>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</si>
  <si>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</si>
  <si>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</si>
  <si>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</si>
  <si>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</si>
  <si>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</si>
  <si>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</si>
  <si>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</si>
  <si>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</si>
  <si>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</si>
  <si>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</si>
  <si>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</si>
  <si>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</si>
  <si>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</si>
  <si>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</si>
  <si>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</si>
  <si>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</si>
  <si>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</si>
  <si>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</si>
  <si>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</si>
  <si>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</si>
  <si>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</si>
  <si>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</si>
  <si>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</si>
  <si>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</si>
  <si>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</si>
  <si>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</si>
  <si>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</si>
  <si>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</si>
  <si>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</si>
  <si>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</si>
  <si>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</si>
  <si>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</si>
  <si>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</si>
  <si>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</si>
  <si>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</si>
  <si>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</si>
  <si>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</si>
  <si>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</si>
  <si>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</si>
  <si>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</si>
  <si>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</si>
  <si>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</si>
  <si>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</si>
  <si>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</si>
  <si>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</si>
  <si>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</si>
  <si>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</si>
  <si>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</si>
  <si>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</si>
  <si>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</si>
  <si>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</si>
  <si>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</si>
  <si>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</si>
  <si>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</si>
  <si>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</si>
  <si>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</si>
  <si>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</si>
  <si>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</si>
  <si>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</si>
  <si>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</si>
  <si>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</si>
  <si>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</si>
  <si>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</si>
  <si>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</si>
  <si>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</si>
  <si>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</si>
  <si>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</si>
  <si>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</si>
  <si>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</si>
  <si>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</si>
  <si>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</si>
  <si>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</si>
  <si>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</si>
  <si>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</si>
  <si>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</si>
  <si>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</si>
  <si>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</si>
  <si>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</si>
  <si>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</si>
  <si>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</si>
  <si>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</si>
  <si>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</si>
  <si>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</si>
  <si>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</si>
  <si>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</si>
  <si>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</si>
  <si>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</si>
  <si>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</si>
  <si>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</si>
  <si>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</si>
  <si>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</si>
  <si>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</si>
  <si>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</si>
  <si>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</si>
  <si>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</si>
  <si>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</si>
  <si>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</si>
  <si>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</si>
  <si>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</si>
  <si>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</si>
  <si>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</si>
  <si>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</si>
  <si>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</si>
  <si>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</si>
  <si>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</si>
  <si>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</si>
  <si>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</si>
  <si>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</si>
  <si>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</si>
  <si>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</si>
  <si>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</si>
  <si>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</si>
  <si>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</si>
  <si>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</si>
  <si>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</si>
  <si>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</si>
  <si>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</si>
  <si>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</si>
  <si>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</si>
  <si>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</si>
  <si>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</si>
  <si>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</si>
  <si>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</si>
  <si>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</si>
  <si>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</si>
  <si>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</si>
  <si>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</si>
  <si>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</si>
  <si>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</si>
  <si>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</si>
  <si>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</si>
  <si>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</si>
  <si>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</si>
  <si>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</si>
  <si>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</si>
  <si>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</si>
  <si>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</si>
  <si>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</si>
  <si>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</si>
  <si>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</si>
  <si>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</si>
  <si>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</si>
  <si>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</si>
  <si>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</si>
  <si>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</si>
  <si>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</si>
  <si>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</si>
  <si>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</si>
  <si>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</si>
  <si>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</si>
  <si>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</si>
  <si>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</si>
  <si>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</si>
  <si>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</si>
  <si>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</si>
  <si>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</si>
  <si>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</si>
  <si>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</si>
  <si>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</si>
  <si>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</si>
  <si>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</si>
  <si>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</si>
  <si>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</si>
  <si>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</si>
  <si>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</si>
  <si>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</si>
  <si>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</si>
  <si>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</si>
  <si>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</si>
  <si>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</si>
  <si>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</si>
  <si>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</si>
  <si>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</si>
  <si>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</si>
  <si>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</si>
  <si>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</si>
  <si>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</si>
  <si>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</si>
  <si>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</si>
  <si>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</si>
  <si>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</si>
  <si>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</si>
  <si>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</si>
  <si>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</si>
  <si>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</si>
  <si>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</si>
  <si>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</si>
  <si>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</si>
  <si>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</si>
  <si>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</si>
  <si>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</si>
  <si>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</si>
  <si>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</si>
  <si>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</si>
  <si>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</si>
  <si>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</si>
  <si>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</si>
  <si>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</si>
  <si>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</si>
  <si>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</si>
  <si>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</si>
  <si>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</si>
  <si>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</si>
  <si>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</si>
  <si>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</si>
  <si>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</si>
  <si>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</si>
  <si>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</si>
  <si>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</si>
  <si>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</si>
  <si>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</si>
  <si>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</si>
  <si>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</si>
  <si>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</si>
  <si>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</si>
  <si>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</si>
  <si>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</si>
  <si>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</si>
  <si>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</si>
  <si>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</si>
  <si>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</si>
  <si>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</si>
  <si>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</si>
  <si>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</si>
  <si>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</si>
  <si>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</si>
  <si>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</si>
  <si>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</si>
  <si>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</si>
  <si>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</si>
  <si>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</si>
  <si>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</si>
  <si>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</si>
  <si>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</si>
  <si>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</si>
  <si>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</si>
  <si>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</si>
  <si>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</si>
  <si>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</si>
  <si>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</si>
  <si>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</si>
  <si>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</si>
  <si>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</si>
  <si>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</si>
  <si>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</si>
  <si>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</si>
  <si>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</si>
  <si>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</si>
  <si>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</si>
  <si>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</si>
  <si>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</si>
  <si>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</si>
  <si>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</si>
  <si>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</si>
  <si>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</si>
  <si>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</si>
  <si>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</si>
  <si>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</si>
  <si>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</si>
  <si>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</si>
  <si>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</si>
  <si>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</si>
  <si>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</si>
  <si>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</si>
  <si>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</si>
  <si>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</si>
  <si>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</si>
  <si>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</si>
  <si>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</si>
  <si>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</si>
  <si>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</si>
  <si>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</si>
  <si>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</si>
  <si>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</si>
  <si>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</si>
  <si>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</si>
  <si>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</si>
  <si>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</si>
  <si>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</si>
  <si>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</si>
  <si>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</si>
  <si>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</si>
  <si>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</si>
  <si>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</si>
  <si>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</si>
  <si>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</si>
  <si>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</si>
  <si>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</si>
  <si>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</si>
  <si>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</si>
  <si>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</si>
  <si>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</si>
  <si>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</si>
  <si>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</si>
  <si>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</si>
  <si>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</si>
  <si>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</si>
  <si>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</si>
  <si>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</si>
  <si>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</si>
  <si>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</si>
  <si>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</si>
  <si>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</si>
  <si>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</si>
  <si>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</si>
  <si>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</si>
  <si>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</si>
  <si>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</si>
  <si>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</si>
  <si>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</si>
  <si>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</si>
  <si>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</si>
  <si>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</si>
  <si>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</si>
  <si>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</si>
  <si>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</si>
  <si>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</si>
  <si>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</si>
  <si>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</si>
  <si>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</si>
  <si>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</si>
  <si>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</si>
  <si>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</si>
  <si>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</si>
  <si>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</si>
  <si>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</si>
  <si>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</si>
  <si>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</si>
  <si>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</si>
  <si>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</si>
  <si>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</si>
  <si>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</si>
  <si>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</si>
  <si>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</si>
  <si>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</si>
  <si>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</si>
  <si>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</si>
  <si>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</si>
  <si>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</si>
  <si>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</si>
  <si>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</si>
  <si>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</si>
  <si>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</si>
  <si>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</si>
  <si>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</si>
  <si>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</si>
  <si>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</si>
  <si>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</si>
  <si>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</si>
  <si>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</si>
  <si>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</si>
  <si>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</si>
  <si>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</si>
  <si>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</si>
  <si>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</si>
  <si>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</si>
  <si>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</si>
  <si>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</si>
  <si>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</si>
  <si>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</si>
  <si>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</si>
  <si>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</si>
  <si>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</si>
  <si>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</si>
  <si>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</si>
  <si>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</si>
  <si>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</si>
  <si>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</si>
  <si>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</si>
  <si>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</si>
  <si>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</si>
  <si>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</si>
  <si>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</si>
  <si>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</si>
  <si>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</si>
  <si>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</si>
  <si>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</si>
  <si>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</si>
  <si>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</si>
  <si>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</si>
  <si>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</si>
  <si>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</si>
  <si>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</si>
  <si>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</si>
  <si>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</si>
  <si>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</si>
  <si>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</si>
  <si>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</si>
  <si>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</si>
  <si>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</si>
  <si>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</si>
  <si>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</si>
  <si>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</si>
  <si>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</si>
  <si>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</si>
  <si>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</si>
  <si>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</si>
  <si>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</si>
  <si>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</si>
  <si>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</si>
  <si>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</si>
  <si>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</si>
  <si>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</si>
  <si>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</si>
  <si>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</si>
  <si>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</si>
  <si>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</si>
  <si>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</si>
  <si>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</si>
  <si>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</si>
  <si>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</si>
  <si>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</si>
  <si>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</si>
  <si>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</si>
  <si>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</si>
  <si>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</si>
  <si>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</si>
  <si>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</si>
  <si>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</si>
  <si>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</si>
  <si>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</si>
  <si>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</si>
  <si>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</si>
  <si>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</si>
  <si>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</si>
  <si>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</si>
  <si>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</si>
  <si>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</si>
  <si>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</si>
  <si>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</si>
  <si>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</si>
  <si>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</si>
  <si>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</si>
  <si>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</si>
  <si>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</si>
  <si>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</si>
  <si>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</si>
  <si>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</si>
  <si>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</si>
  <si>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</si>
  <si>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</si>
  <si>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</si>
  <si>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</si>
  <si>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</si>
  <si>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</si>
  <si>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</si>
  <si>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</si>
  <si>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</si>
  <si>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</si>
  <si>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</si>
  <si>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</si>
  <si>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</si>
  <si>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</si>
  <si>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</si>
  <si>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</si>
  <si>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</si>
  <si>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</si>
  <si>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</si>
  <si>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</si>
  <si>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</si>
  <si>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</si>
  <si>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</si>
  <si>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</si>
  <si>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</si>
  <si>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</si>
  <si>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</si>
  <si>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</si>
  <si>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</si>
  <si>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</si>
  <si>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</si>
  <si>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</si>
  <si>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</si>
  <si>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</si>
  <si>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</si>
  <si>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</si>
  <si>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</si>
  <si>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</si>
  <si>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</si>
  <si>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</si>
  <si>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</si>
  <si>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</si>
  <si>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</si>
  <si>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</si>
  <si>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</si>
  <si>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</si>
  <si>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</si>
  <si>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</si>
  <si>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</si>
  <si>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</si>
  <si>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</si>
  <si>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</si>
  <si>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</si>
  <si>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</si>
  <si>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</si>
  <si>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</si>
  <si>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</si>
  <si>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</si>
  <si>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</si>
  <si>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</si>
  <si>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</si>
  <si>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</si>
  <si>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</si>
  <si>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</si>
  <si>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</si>
  <si>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</si>
  <si>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</si>
  <si>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</si>
  <si>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</si>
  <si>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</si>
  <si>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</si>
  <si>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</si>
  <si>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</si>
  <si>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</si>
  <si>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</si>
  <si>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</si>
  <si>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</si>
  <si>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</si>
  <si>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</si>
  <si>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</si>
  <si>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</si>
  <si>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</si>
  <si>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</si>
  <si>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</si>
  <si>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</si>
  <si>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</si>
  <si>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</si>
  <si>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</si>
  <si>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</si>
  <si>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</si>
  <si>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</si>
  <si>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</si>
  <si>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</si>
  <si>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</si>
  <si>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</si>
  <si>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</si>
  <si>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</si>
  <si>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</si>
  <si>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</si>
  <si>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</si>
  <si>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</si>
  <si>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</si>
  <si>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</si>
  <si>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</si>
  <si>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</si>
  <si>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</si>
  <si>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</si>
  <si>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</si>
  <si>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</si>
  <si>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</si>
  <si>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</si>
  <si>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</si>
  <si>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</si>
  <si>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</si>
  <si>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</si>
  <si>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</si>
  <si>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</si>
  <si>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</si>
  <si>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</si>
  <si>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</si>
  <si>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</si>
  <si>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</si>
  <si>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Gastos por traslado (mudanza) Del Edificio de Cristal al Edificio Iberia. 2018.</t>
  </si>
  <si>
    <t>B76057272</t>
  </si>
  <si>
    <t>MUDANZAS FEDERICO RAMOS, S.L.</t>
  </si>
  <si>
    <t>Suministro de Agua Potable</t>
  </si>
  <si>
    <t>B35232255</t>
  </si>
  <si>
    <t>AGUAS DE GUAYADEQUE, SL</t>
  </si>
  <si>
    <t>Reparación y Mantenimiento de Archivo</t>
  </si>
  <si>
    <t>43245741Z</t>
  </si>
  <si>
    <t>RAFAEL ÁNGEL BELLO SUÁREZ</t>
  </si>
  <si>
    <t>44321963C</t>
  </si>
  <si>
    <t>JAVIER RAMOS SANTOS</t>
  </si>
  <si>
    <t>Suministro de una Lupa Zoom para lectura de discos de Tacógrafo</t>
  </si>
  <si>
    <t>42621328M</t>
  </si>
  <si>
    <t>MIGUEL TOMÁS FERRERA GIL</t>
  </si>
  <si>
    <t>Suministro de Vestuario Alta Visibilidad Inspección de Transportes</t>
  </si>
  <si>
    <t>B35203926</t>
  </si>
  <si>
    <t>SEBATIÁN TEJERA, SL</t>
  </si>
  <si>
    <t>Curso avanzado de inspección, control y vigilancia de Tte. Terrestre por carretera</t>
  </si>
  <si>
    <t>B35270602</t>
  </si>
  <si>
    <t>CNP ESPAÑA, SLU</t>
  </si>
  <si>
    <t>8</t>
  </si>
  <si>
    <t>Redacción  proyecto técnico para  instalación  cámaras  reconocimiento de mátriculas en el Aeropuerto de G.C.</t>
  </si>
  <si>
    <t>54272462Y</t>
  </si>
  <si>
    <t>CASTRO SALAZAR ALVARO SPENCER</t>
  </si>
  <si>
    <t>Instalación de Vinilo para garantizar privacidad despacho</t>
  </si>
  <si>
    <t>Excento de IGIC</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</si>
</sst>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
      <sz val="11"/>
      <color theme="1"/>
      <name val="Calibri"/>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3">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28" fillId="0" borderId="21" xfId="0" applyFont="1" applyBorder="1" applyAlignment="1" applyProtection="1">
      <alignment vertical="center" wrapText="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7">
    <dxf>
      <fill>
        <patternFill>
          <bgColor theme="9"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H31" sqref="H3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0" t="s">
        <v>25</v>
      </c>
      <c r="B1" s="130"/>
      <c r="C1" s="130"/>
      <c r="D1" s="130"/>
      <c r="E1" s="21"/>
      <c r="F1" s="22"/>
      <c r="G1" s="22"/>
      <c r="H1" s="22"/>
      <c r="I1" s="22"/>
      <c r="J1" s="23"/>
      <c r="K1" s="23"/>
      <c r="BB1" s="19" t="s">
        <v>58</v>
      </c>
      <c r="BC1" s="20" t="s">
        <v>59</v>
      </c>
      <c r="BD1" s="62" t="s">
        <v>350</v>
      </c>
      <c r="BE1" s="73"/>
      <c r="BF1" s="11" t="s">
        <v>27</v>
      </c>
      <c r="BG1" s="12" t="s">
        <v>26</v>
      </c>
      <c r="BJ1" s="59" t="s">
        <v>19266</v>
      </c>
      <c r="BK1" s="62" t="s">
        <v>19267</v>
      </c>
      <c r="BM1" s="132" t="s">
        <v>234</v>
      </c>
      <c r="BN1" s="132"/>
      <c r="BO1" s="132"/>
      <c r="BP1" s="132"/>
      <c r="BQ1" s="132"/>
      <c r="BR1" s="132"/>
      <c r="BS1" s="132"/>
      <c r="BT1" s="132"/>
      <c r="BU1" s="132"/>
      <c r="BV1" s="132"/>
      <c r="BW1" s="132"/>
      <c r="BX1" s="132"/>
      <c r="BY1" s="132"/>
      <c r="BZ1" s="132"/>
      <c r="CA1" s="132"/>
      <c r="CB1" s="132"/>
      <c r="CC1" s="132"/>
      <c r="CE1" s="75" t="s">
        <v>337</v>
      </c>
      <c r="CF1" s="40"/>
    </row>
    <row r="2" spans="1:85" ht="23.25" x14ac:dyDescent="0.35">
      <c r="A2" s="131" t="s">
        <v>342</v>
      </c>
      <c r="B2" s="131"/>
      <c r="C2" s="131"/>
      <c r="D2" s="131"/>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221</v>
      </c>
      <c r="D11" s="28"/>
      <c r="E11" s="23"/>
      <c r="F11" s="23"/>
      <c r="G11" s="23"/>
      <c r="H11" s="23"/>
      <c r="I11" s="23"/>
      <c r="J11" s="23"/>
      <c r="K11" s="23"/>
      <c r="AA11" s="68" t="s">
        <v>233</v>
      </c>
      <c r="AB11" s="65" t="str">
        <f>C11</f>
        <v>SERVICIO DE TRANSPORTES</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TRAN</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6" priority="9">
      <formula>ISBLANK(C4)</formula>
    </cfRule>
  </conditionalFormatting>
  <conditionalFormatting sqref="C7">
    <cfRule type="expression" dxfId="35" priority="8">
      <formula>ISBLANK(C7)</formula>
    </cfRule>
  </conditionalFormatting>
  <conditionalFormatting sqref="C12">
    <cfRule type="expression" dxfId="34" priority="7">
      <formula>ISBLANK(C12)</formula>
    </cfRule>
  </conditionalFormatting>
  <conditionalFormatting sqref="C6">
    <cfRule type="expression" dxfId="33" priority="6">
      <formula>ISBLANK(C6)</formula>
    </cfRule>
  </conditionalFormatting>
  <conditionalFormatting sqref="C11">
    <cfRule type="expression" dxfId="32" priority="5">
      <formula>ISBLANK(C11)</formula>
    </cfRule>
  </conditionalFormatting>
  <conditionalFormatting sqref="C5">
    <cfRule type="expression" dxfId="31" priority="4">
      <formula>ISBLANK(C5)</formula>
    </cfRule>
  </conditionalFormatting>
  <conditionalFormatting sqref="C8">
    <cfRule type="expression" dxfId="30" priority="3">
      <formula>ISBLANK($C$8)</formula>
    </cfRule>
  </conditionalFormatting>
  <conditionalFormatting sqref="C9">
    <cfRule type="expression" dxfId="29" priority="2">
      <formula>ISBLANK($C$9)</formula>
    </cfRule>
  </conditionalFormatting>
  <conditionalFormatting sqref="C10">
    <cfRule type="expression" dxfId="28"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K9" sqref="K9"/>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141</v>
      </c>
      <c r="B2" s="44" t="s">
        <v>127</v>
      </c>
      <c r="C2" s="43" t="s">
        <v>19397</v>
      </c>
      <c r="D2" s="44"/>
      <c r="E2" s="43" t="s">
        <v>19955</v>
      </c>
      <c r="F2" s="43" t="s">
        <v>19225</v>
      </c>
      <c r="G2" s="43" t="s">
        <v>19335</v>
      </c>
      <c r="H2" s="46">
        <v>0.15</v>
      </c>
      <c r="I2" s="47">
        <v>5060</v>
      </c>
      <c r="J2" s="47">
        <v>158.19999999999999</v>
      </c>
      <c r="K2" s="47">
        <v>5060</v>
      </c>
      <c r="L2" s="47">
        <v>158.19999999999999</v>
      </c>
      <c r="M2" s="43" t="s">
        <v>19952</v>
      </c>
      <c r="N2" s="48">
        <v>43217</v>
      </c>
      <c r="O2" s="44" t="s">
        <v>123</v>
      </c>
      <c r="P2" s="48"/>
      <c r="Q2" s="48"/>
      <c r="R2" s="48"/>
      <c r="S2" s="48"/>
      <c r="T2" s="43" t="s">
        <v>19956</v>
      </c>
      <c r="U2" s="43" t="s">
        <v>19957</v>
      </c>
      <c r="V2" s="43" t="s">
        <v>19569</v>
      </c>
      <c r="W2" s="48"/>
      <c r="X2" s="43"/>
      <c r="Y2" s="121" t="str">
        <f>IF(ISBLANK(A2),"",CONCATENATE($BF$10,"-",MID($BF$9,3,2),"-M_",A2))</f>
        <v>TRAN-18-M_1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C</v>
      </c>
      <c r="AJ2" s="116">
        <f>ROUND(SUM(I2+J2),0)</f>
        <v>5218</v>
      </c>
      <c r="AK2" s="116">
        <f>ROUND(H2,0)</f>
        <v>0</v>
      </c>
      <c r="AL2" s="116">
        <f>ROUND(SUM(K2+L2),0)</f>
        <v>5218</v>
      </c>
      <c r="AM2" s="119">
        <f>IF(ISBLANK(W2),N2,W2)</f>
        <v>43217</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60.75" thickBot="1" x14ac:dyDescent="0.3">
      <c r="A3" s="43" t="s">
        <v>143</v>
      </c>
      <c r="B3" s="44" t="s">
        <v>128</v>
      </c>
      <c r="C3" s="43" t="s">
        <v>19397</v>
      </c>
      <c r="D3" s="44" t="s">
        <v>19384</v>
      </c>
      <c r="E3" s="43" t="s">
        <v>19958</v>
      </c>
      <c r="F3" s="43" t="s">
        <v>10602</v>
      </c>
      <c r="G3" s="43" t="s">
        <v>19335</v>
      </c>
      <c r="H3" s="46">
        <v>0.03</v>
      </c>
      <c r="I3" s="47">
        <v>21.06</v>
      </c>
      <c r="J3" s="47">
        <v>0.01</v>
      </c>
      <c r="K3" s="47">
        <v>21.06</v>
      </c>
      <c r="L3" s="47">
        <v>0.01</v>
      </c>
      <c r="M3" s="43"/>
      <c r="N3" s="48">
        <v>43172</v>
      </c>
      <c r="O3" s="44" t="s">
        <v>123</v>
      </c>
      <c r="P3" s="48"/>
      <c r="Q3" s="48"/>
      <c r="R3" s="48"/>
      <c r="S3" s="48"/>
      <c r="T3" s="43" t="s">
        <v>19959</v>
      </c>
      <c r="U3" s="129" t="s">
        <v>19960</v>
      </c>
      <c r="V3" s="43" t="s">
        <v>19569</v>
      </c>
      <c r="W3" s="48"/>
      <c r="X3" s="43" t="s">
        <v>19980</v>
      </c>
      <c r="Y3" s="121" t="str">
        <f t="shared" ref="Y3:Y66" si="2">IF(ISBLANK(A3),"",CONCATENATE($BF$10,"-",MID($BF$9,3,2),"-M_",A3))</f>
        <v>TRAN-18-M_2</v>
      </c>
      <c r="Z3" s="45" t="str">
        <f t="shared" ref="Z3:Z66" si="3">IF(ISBLANK(B3),"",VLOOKUP(B3,$BM$2:$BN$5,2,FALSE))</f>
        <v>C</v>
      </c>
      <c r="AA3" s="55" t="str">
        <f t="shared" ref="AA3:AA66" si="4">UPPER(IF(ISBLANK(V3),"ES",V3))</f>
        <v>ES</v>
      </c>
      <c r="AB3" s="57">
        <f t="shared" ref="AB3:AB66" si="5">IF(ISBLANK(O3),"2",VLOOKUP(O3,$BK$2:$BL$3,2,FALSE))</f>
        <v>2</v>
      </c>
      <c r="AC3" s="55" t="str">
        <f t="shared" ref="AC3:AC66" si="6">IF(ISBLANK(X3),"Sin observaciones",X3)</f>
        <v>Excento de IGIC</v>
      </c>
      <c r="AD3" s="106" t="str">
        <f t="shared" ref="AD3:AD66" si="7">IF(ISBLANK(G3),"35",VLOOKUP(G3,$BQ$2:$BR$55,2,FALSE))</f>
        <v>35</v>
      </c>
      <c r="AE3" s="106" t="str">
        <f t="shared" ref="AE3:AE66" si="8">IF(ISBLANK(B3),"",VLOOKUP(Z3,$BN$2:$BO$5,2,FALSE))</f>
        <v>C</v>
      </c>
      <c r="AF3" s="113" t="str">
        <f t="shared" ref="AF3:AF66" si="9">IF(ISBLANK(D3),"",VLOOKUP(D3,$BU$2:$BV$5,2,FALSE))</f>
        <v>1</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21</v>
      </c>
      <c r="AK3" s="116">
        <f t="shared" ref="AK3:AK66" si="14">ROUND(H3,0)</f>
        <v>0</v>
      </c>
      <c r="AL3" s="116">
        <f t="shared" ref="AL3:AL66" si="15">ROUND(SUM(K3+L3),0)</f>
        <v>21</v>
      </c>
      <c r="AM3" s="119">
        <f t="shared" ref="AM3:AM66" si="16">IF(ISBLANK(W3),N3,W3)</f>
        <v>43172</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t="s">
        <v>145</v>
      </c>
      <c r="B4" s="44" t="s">
        <v>127</v>
      </c>
      <c r="C4" s="43" t="s">
        <v>19397</v>
      </c>
      <c r="D4" s="44"/>
      <c r="E4" s="43" t="s">
        <v>19961</v>
      </c>
      <c r="F4" s="43" t="s">
        <v>14228</v>
      </c>
      <c r="G4" s="43" t="s">
        <v>19335</v>
      </c>
      <c r="H4" s="46">
        <v>0.09</v>
      </c>
      <c r="I4" s="47">
        <v>2402</v>
      </c>
      <c r="J4" s="47">
        <v>168.14</v>
      </c>
      <c r="K4" s="47">
        <v>2402</v>
      </c>
      <c r="L4" s="47">
        <v>168.14</v>
      </c>
      <c r="M4" s="43" t="s">
        <v>19952</v>
      </c>
      <c r="N4" s="48">
        <v>43321</v>
      </c>
      <c r="O4" s="44" t="s">
        <v>123</v>
      </c>
      <c r="P4" s="48"/>
      <c r="Q4" s="48"/>
      <c r="R4" s="48"/>
      <c r="S4" s="48"/>
      <c r="T4" s="43" t="s">
        <v>19962</v>
      </c>
      <c r="U4" s="43" t="s">
        <v>19963</v>
      </c>
      <c r="V4" s="43" t="s">
        <v>19569</v>
      </c>
      <c r="W4" s="48"/>
      <c r="X4" s="43"/>
      <c r="Y4" s="121" t="str">
        <f t="shared" si="2"/>
        <v>TRAN-18-M_3</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C</v>
      </c>
      <c r="AJ4" s="116">
        <f t="shared" si="13"/>
        <v>2570</v>
      </c>
      <c r="AK4" s="116">
        <f t="shared" si="14"/>
        <v>0</v>
      </c>
      <c r="AL4" s="116">
        <f t="shared" si="15"/>
        <v>2570</v>
      </c>
      <c r="AM4" s="119">
        <f t="shared" si="16"/>
        <v>43321</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30.75" thickBot="1" x14ac:dyDescent="0.3">
      <c r="A5" s="43" t="s">
        <v>139</v>
      </c>
      <c r="B5" s="44" t="s">
        <v>128</v>
      </c>
      <c r="C5" s="43" t="s">
        <v>19397</v>
      </c>
      <c r="D5" s="44" t="s">
        <v>130</v>
      </c>
      <c r="E5" s="43" t="s">
        <v>19979</v>
      </c>
      <c r="F5" s="43" t="s">
        <v>14660</v>
      </c>
      <c r="G5" s="43" t="s">
        <v>19335</v>
      </c>
      <c r="H5" s="46">
        <v>0.03</v>
      </c>
      <c r="I5" s="47">
        <v>186</v>
      </c>
      <c r="J5" s="47">
        <v>13.02</v>
      </c>
      <c r="K5" s="47">
        <v>186</v>
      </c>
      <c r="L5" s="47">
        <v>13.02</v>
      </c>
      <c r="M5" s="43"/>
      <c r="N5" s="48">
        <v>43315</v>
      </c>
      <c r="O5" s="44" t="s">
        <v>123</v>
      </c>
      <c r="P5" s="48"/>
      <c r="Q5" s="48"/>
      <c r="R5" s="48"/>
      <c r="S5" s="48"/>
      <c r="T5" s="43" t="s">
        <v>19964</v>
      </c>
      <c r="U5" s="43" t="s">
        <v>19965</v>
      </c>
      <c r="V5" s="43" t="s">
        <v>19569</v>
      </c>
      <c r="W5" s="48"/>
      <c r="X5" s="43"/>
      <c r="Y5" s="121" t="str">
        <f t="shared" si="2"/>
        <v>TRAN-18-M_4</v>
      </c>
      <c r="Z5" s="45" t="str">
        <f t="shared" si="3"/>
        <v>C</v>
      </c>
      <c r="AA5" s="55" t="str">
        <f t="shared" si="4"/>
        <v>ES</v>
      </c>
      <c r="AB5" s="57">
        <f t="shared" si="5"/>
        <v>2</v>
      </c>
      <c r="AC5" s="55" t="str">
        <f t="shared" si="6"/>
        <v>Sin observaciones</v>
      </c>
      <c r="AD5" s="106" t="str">
        <f t="shared" si="7"/>
        <v>35</v>
      </c>
      <c r="AE5" s="106" t="str">
        <f t="shared" si="8"/>
        <v>C</v>
      </c>
      <c r="AF5" s="113" t="str">
        <f t="shared" si="9"/>
        <v>4</v>
      </c>
      <c r="AG5" s="113" t="str">
        <f t="shared" si="10"/>
        <v>NO</v>
      </c>
      <c r="AH5" s="113" t="str">
        <f t="shared" si="11"/>
        <v>O</v>
      </c>
      <c r="AI5" s="113" t="str">
        <f t="shared" si="12"/>
        <v>S</v>
      </c>
      <c r="AJ5" s="116">
        <f t="shared" si="13"/>
        <v>199</v>
      </c>
      <c r="AK5" s="116">
        <f t="shared" si="14"/>
        <v>0</v>
      </c>
      <c r="AL5" s="116">
        <f t="shared" si="15"/>
        <v>199</v>
      </c>
      <c r="AM5" s="119">
        <f t="shared" si="16"/>
        <v>43315</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30.75" thickBot="1" x14ac:dyDescent="0.3">
      <c r="A6" s="43" t="s">
        <v>147</v>
      </c>
      <c r="B6" s="44" t="s">
        <v>128</v>
      </c>
      <c r="C6" s="43" t="s">
        <v>19397</v>
      </c>
      <c r="D6" s="44" t="s">
        <v>130</v>
      </c>
      <c r="E6" s="43" t="s">
        <v>19966</v>
      </c>
      <c r="F6" s="43" t="s">
        <v>4118</v>
      </c>
      <c r="G6" s="43" t="s">
        <v>19335</v>
      </c>
      <c r="H6" s="46">
        <v>0.03</v>
      </c>
      <c r="I6" s="47">
        <v>94.39</v>
      </c>
      <c r="J6" s="47">
        <v>0.01</v>
      </c>
      <c r="K6" s="47">
        <v>94.39</v>
      </c>
      <c r="L6" s="47">
        <v>0.01</v>
      </c>
      <c r="M6" s="43"/>
      <c r="N6" s="48">
        <v>43350</v>
      </c>
      <c r="O6" s="44" t="s">
        <v>123</v>
      </c>
      <c r="P6" s="48"/>
      <c r="Q6" s="48"/>
      <c r="R6" s="48"/>
      <c r="S6" s="48"/>
      <c r="T6" s="43" t="s">
        <v>19967</v>
      </c>
      <c r="U6" s="43" t="s">
        <v>19968</v>
      </c>
      <c r="V6" s="43" t="s">
        <v>19569</v>
      </c>
      <c r="W6" s="48"/>
      <c r="X6" s="43" t="s">
        <v>19980</v>
      </c>
      <c r="Y6" s="121" t="str">
        <f t="shared" si="2"/>
        <v>TRAN-18-M_5</v>
      </c>
      <c r="Z6" s="45" t="str">
        <f t="shared" si="3"/>
        <v>C</v>
      </c>
      <c r="AA6" s="55" t="str">
        <f t="shared" si="4"/>
        <v>ES</v>
      </c>
      <c r="AB6" s="57">
        <f t="shared" si="5"/>
        <v>2</v>
      </c>
      <c r="AC6" s="55" t="str">
        <f t="shared" si="6"/>
        <v>Excento de IGIC</v>
      </c>
      <c r="AD6" s="106" t="str">
        <f t="shared" si="7"/>
        <v>35</v>
      </c>
      <c r="AE6" s="106" t="str">
        <f t="shared" si="8"/>
        <v>C</v>
      </c>
      <c r="AF6" s="113" t="str">
        <f t="shared" si="9"/>
        <v>4</v>
      </c>
      <c r="AG6" s="113" t="str">
        <f t="shared" si="10"/>
        <v>NO</v>
      </c>
      <c r="AH6" s="113" t="str">
        <f t="shared" si="11"/>
        <v>O</v>
      </c>
      <c r="AI6" s="113" t="str">
        <f t="shared" si="12"/>
        <v>S</v>
      </c>
      <c r="AJ6" s="116">
        <f t="shared" si="13"/>
        <v>94</v>
      </c>
      <c r="AK6" s="116">
        <f t="shared" si="14"/>
        <v>0</v>
      </c>
      <c r="AL6" s="116">
        <f t="shared" si="15"/>
        <v>94</v>
      </c>
      <c r="AM6" s="119">
        <f t="shared" si="16"/>
        <v>43350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30.75" thickBot="1" x14ac:dyDescent="0.3">
      <c r="A7" s="43" t="s">
        <v>149</v>
      </c>
      <c r="B7" s="44" t="s">
        <v>128</v>
      </c>
      <c r="C7" s="43" t="s">
        <v>19397</v>
      </c>
      <c r="D7" s="44" t="s">
        <v>130</v>
      </c>
      <c r="E7" s="43" t="s">
        <v>19969</v>
      </c>
      <c r="F7" s="43" t="s">
        <v>7966</v>
      </c>
      <c r="G7" s="43" t="s">
        <v>19335</v>
      </c>
      <c r="H7" s="46">
        <v>0.03</v>
      </c>
      <c r="I7" s="47">
        <v>970.57</v>
      </c>
      <c r="J7" s="47">
        <v>29.12</v>
      </c>
      <c r="K7" s="47">
        <v>970.57</v>
      </c>
      <c r="L7" s="47">
        <v>29.12</v>
      </c>
      <c r="M7" s="43"/>
      <c r="N7" s="48">
        <v>43465</v>
      </c>
      <c r="O7" s="44" t="s">
        <v>123</v>
      </c>
      <c r="P7" s="48"/>
      <c r="Q7" s="48"/>
      <c r="R7" s="48"/>
      <c r="S7" s="48"/>
      <c r="T7" s="43" t="s">
        <v>19970</v>
      </c>
      <c r="U7" s="43" t="s">
        <v>19971</v>
      </c>
      <c r="V7" s="43" t="s">
        <v>19569</v>
      </c>
      <c r="W7" s="48"/>
      <c r="X7" s="43"/>
      <c r="Y7" s="121" t="str">
        <f t="shared" si="2"/>
        <v>TRAN-18-M_6</v>
      </c>
      <c r="Z7" s="45" t="str">
        <f t="shared" si="3"/>
        <v>C</v>
      </c>
      <c r="AA7" s="55" t="str">
        <f t="shared" si="4"/>
        <v>ES</v>
      </c>
      <c r="AB7" s="57">
        <f t="shared" si="5"/>
        <v>2</v>
      </c>
      <c r="AC7" s="55" t="str">
        <f t="shared" si="6"/>
        <v>Sin observaciones</v>
      </c>
      <c r="AD7" s="106" t="str">
        <f t="shared" si="7"/>
        <v>35</v>
      </c>
      <c r="AE7" s="106" t="str">
        <f t="shared" si="8"/>
        <v>C</v>
      </c>
      <c r="AF7" s="113" t="str">
        <f t="shared" si="9"/>
        <v>4</v>
      </c>
      <c r="AG7" s="113" t="str">
        <f t="shared" si="10"/>
        <v>NO</v>
      </c>
      <c r="AH7" s="113" t="str">
        <f t="shared" si="11"/>
        <v>O</v>
      </c>
      <c r="AI7" s="113" t="str">
        <f t="shared" si="12"/>
        <v>S</v>
      </c>
      <c r="AJ7" s="116">
        <f t="shared" si="13"/>
        <v>1000</v>
      </c>
      <c r="AK7" s="116">
        <f t="shared" si="14"/>
        <v>0</v>
      </c>
      <c r="AL7" s="116">
        <f t="shared" si="15"/>
        <v>1000</v>
      </c>
      <c r="AM7" s="119">
        <f t="shared" si="16"/>
        <v>43465</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30.75" thickBot="1" x14ac:dyDescent="0.3">
      <c r="A8" s="43" t="s">
        <v>151</v>
      </c>
      <c r="B8" s="44" t="s">
        <v>127</v>
      </c>
      <c r="C8" s="43" t="s">
        <v>19397</v>
      </c>
      <c r="D8" s="44"/>
      <c r="E8" s="43" t="s">
        <v>19972</v>
      </c>
      <c r="F8" s="43" t="s">
        <v>18229</v>
      </c>
      <c r="G8" s="43" t="s">
        <v>19335</v>
      </c>
      <c r="H8" s="46">
        <v>0.15</v>
      </c>
      <c r="I8" s="47">
        <v>11497.6</v>
      </c>
      <c r="J8" s="47">
        <v>804.83</v>
      </c>
      <c r="K8" s="47">
        <v>11497.6</v>
      </c>
      <c r="L8" s="47">
        <v>804.83</v>
      </c>
      <c r="M8" s="43" t="s">
        <v>19952</v>
      </c>
      <c r="N8" s="48">
        <v>43465</v>
      </c>
      <c r="O8" s="44" t="s">
        <v>123</v>
      </c>
      <c r="P8" s="48"/>
      <c r="Q8" s="48"/>
      <c r="R8" s="48"/>
      <c r="S8" s="48"/>
      <c r="T8" s="43" t="s">
        <v>19973</v>
      </c>
      <c r="U8" s="43" t="s">
        <v>19974</v>
      </c>
      <c r="V8" s="43" t="s">
        <v>19569</v>
      </c>
      <c r="W8" s="48"/>
      <c r="X8" s="43"/>
      <c r="Y8" s="121" t="str">
        <f t="shared" si="2"/>
        <v>TRAN-18-M_7</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C</v>
      </c>
      <c r="AJ8" s="116">
        <f t="shared" si="13"/>
        <v>12302</v>
      </c>
      <c r="AK8" s="116">
        <f t="shared" si="14"/>
        <v>0</v>
      </c>
      <c r="AL8" s="116">
        <f t="shared" si="15"/>
        <v>12302</v>
      </c>
      <c r="AM8" s="119">
        <f t="shared" si="16"/>
        <v>43465</v>
      </c>
      <c r="BE8" s="74" t="s">
        <v>233</v>
      </c>
      <c r="BF8" s="65" t="str">
        <f>Entidad!AB11</f>
        <v>SERVICIO DE TRANSPORTES</v>
      </c>
      <c r="BG8" s="72"/>
      <c r="BH8" s="72"/>
      <c r="BO8" s="74" t="s">
        <v>19390</v>
      </c>
      <c r="BP8" s="74" t="s">
        <v>19392</v>
      </c>
      <c r="BQ8" s="97" t="s">
        <v>19290</v>
      </c>
      <c r="BR8" s="98" t="s">
        <v>304</v>
      </c>
    </row>
    <row r="9" spans="1:80" ht="45" x14ac:dyDescent="0.25">
      <c r="A9" s="43" t="s">
        <v>19975</v>
      </c>
      <c r="B9" s="44" t="s">
        <v>127</v>
      </c>
      <c r="C9" s="43" t="s">
        <v>19397</v>
      </c>
      <c r="D9" s="44"/>
      <c r="E9" s="43" t="s">
        <v>19976</v>
      </c>
      <c r="F9" s="43" t="s">
        <v>16526</v>
      </c>
      <c r="G9" s="43" t="s">
        <v>19335</v>
      </c>
      <c r="H9" s="46">
        <v>2</v>
      </c>
      <c r="I9" s="47">
        <v>4740</v>
      </c>
      <c r="J9" s="47">
        <v>331.8</v>
      </c>
      <c r="K9" s="47">
        <v>4740</v>
      </c>
      <c r="L9" s="47">
        <v>331.8</v>
      </c>
      <c r="M9" s="43" t="s">
        <v>19952</v>
      </c>
      <c r="N9" s="48">
        <v>43465</v>
      </c>
      <c r="O9" s="44" t="s">
        <v>123</v>
      </c>
      <c r="P9" s="48"/>
      <c r="Q9" s="48"/>
      <c r="R9" s="48"/>
      <c r="S9" s="48"/>
      <c r="T9" s="43" t="s">
        <v>19977</v>
      </c>
      <c r="U9" s="43" t="s">
        <v>19978</v>
      </c>
      <c r="V9" s="43" t="s">
        <v>19569</v>
      </c>
      <c r="W9" s="48"/>
      <c r="X9" s="43"/>
      <c r="Y9" s="121" t="str">
        <f t="shared" si="2"/>
        <v>TRAN-18-M_8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C</v>
      </c>
      <c r="AJ9" s="116">
        <f t="shared" si="13"/>
        <v>5072</v>
      </c>
      <c r="AK9" s="116">
        <f t="shared" si="14"/>
        <v>2</v>
      </c>
      <c r="AL9" s="116">
        <f t="shared" si="15"/>
        <v>5072</v>
      </c>
      <c r="AM9" s="119">
        <f t="shared" si="16"/>
        <v>43465</v>
      </c>
      <c r="BE9" s="72" t="s">
        <v>23</v>
      </c>
      <c r="BF9" s="10" t="str">
        <f>Entidad!AB12</f>
        <v>2018</v>
      </c>
      <c r="BG9" s="72"/>
      <c r="BH9" s="72"/>
      <c r="BI9" s="75" t="s">
        <v>19424</v>
      </c>
      <c r="BO9" s="74" t="s">
        <v>33</v>
      </c>
      <c r="BP9" s="74" t="s">
        <v>19393</v>
      </c>
      <c r="BQ9" s="97" t="s">
        <v>19291</v>
      </c>
      <c r="BR9" s="98" t="s">
        <v>305</v>
      </c>
    </row>
    <row r="10" spans="1:80" ht="15.75" thickBot="1" x14ac:dyDescent="0.3">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TRAN</v>
      </c>
      <c r="BG10" s="72"/>
      <c r="BH10" s="72"/>
      <c r="BI10" s="108" t="s">
        <v>123</v>
      </c>
      <c r="BO10" s="74" t="s">
        <v>34</v>
      </c>
      <c r="BP10" s="74" t="s">
        <v>19394</v>
      </c>
      <c r="BQ10" s="97" t="s">
        <v>19292</v>
      </c>
      <c r="BR10" s="98" t="s">
        <v>306</v>
      </c>
    </row>
    <row r="11" spans="1:80" x14ac:dyDescent="0.25">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7" priority="69">
      <formula>ISBLANK(A2)</formula>
    </cfRule>
  </conditionalFormatting>
  <conditionalFormatting sqref="O2:O3000">
    <cfRule type="expression" dxfId="26" priority="64">
      <formula>ISBLANK(O2)</formula>
    </cfRule>
  </conditionalFormatting>
  <conditionalFormatting sqref="H2:H3000">
    <cfRule type="expression" dxfId="25" priority="66">
      <formula>ISBLANK(H2)</formula>
    </cfRule>
  </conditionalFormatting>
  <conditionalFormatting sqref="I2:I3000">
    <cfRule type="expression" dxfId="24" priority="65">
      <formula>ISBLANK(I2)</formula>
    </cfRule>
  </conditionalFormatting>
  <conditionalFormatting sqref="U2:U3000">
    <cfRule type="expression" dxfId="23" priority="33">
      <formula>ISBLANK(U2)</formula>
    </cfRule>
  </conditionalFormatting>
  <conditionalFormatting sqref="V2:V3000">
    <cfRule type="expression" dxfId="22" priority="3">
      <formula>ISBLANK(V2)</formula>
    </cfRule>
  </conditionalFormatting>
  <conditionalFormatting sqref="T2:T3000">
    <cfRule type="expression" dxfId="21" priority="51">
      <formula>ISBLANK(T2)</formula>
    </cfRule>
  </conditionalFormatting>
  <conditionalFormatting sqref="E2:E3000">
    <cfRule type="expression" dxfId="20" priority="40">
      <formula>ISBLANK(E2)</formula>
    </cfRule>
  </conditionalFormatting>
  <conditionalFormatting sqref="J2:J3000">
    <cfRule type="expression" dxfId="19" priority="39">
      <formula>ISBLANK(J2)</formula>
    </cfRule>
  </conditionalFormatting>
  <conditionalFormatting sqref="K2:K3000">
    <cfRule type="expression" dxfId="18" priority="38">
      <formula>ISBLANK(K2)</formula>
    </cfRule>
  </conditionalFormatting>
  <conditionalFormatting sqref="L2:L3000">
    <cfRule type="expression" dxfId="17" priority="37">
      <formula>ISBLANK(L2)</formula>
    </cfRule>
  </conditionalFormatting>
  <conditionalFormatting sqref="N2:N3000">
    <cfRule type="expression" dxfId="16" priority="36">
      <formula>ISBLANK(N2)</formula>
    </cfRule>
  </conditionalFormatting>
  <conditionalFormatting sqref="G2:G3000">
    <cfRule type="expression" dxfId="15" priority="31">
      <formula>ISBLANK(G2)</formula>
    </cfRule>
  </conditionalFormatting>
  <conditionalFormatting sqref="P2:P3000">
    <cfRule type="expression" dxfId="14" priority="71">
      <formula>EXACT(AB2,"1")</formula>
    </cfRule>
  </conditionalFormatting>
  <conditionalFormatting sqref="Q2:Q3000">
    <cfRule type="expression" dxfId="13" priority="72">
      <formula>EXACT(AB2,"1")</formula>
    </cfRule>
  </conditionalFormatting>
  <conditionalFormatting sqref="S2:S3000">
    <cfRule type="expression" dxfId="12" priority="75">
      <formula>EXACT(AB2,"1")</formula>
    </cfRule>
  </conditionalFormatting>
  <conditionalFormatting sqref="B2:C3000">
    <cfRule type="expression" dxfId="11" priority="13">
      <formula>ISBLANK(B2)</formula>
    </cfRule>
  </conditionalFormatting>
  <conditionalFormatting sqref="D2:D3000">
    <cfRule type="expression" dxfId="10" priority="2">
      <formula>AND(EXACT(Z2,"C"),ISBLANK(D2))</formula>
    </cfRule>
  </conditionalFormatting>
  <conditionalFormatting sqref="R2:R3000">
    <cfRule type="expression" dxfId="9" priority="11">
      <formula>EXACT(AB2,"1")</formula>
    </cfRule>
  </conditionalFormatting>
  <conditionalFormatting sqref="X2:X3000">
    <cfRule type="expression" dxfId="8" priority="10">
      <formula>ISBLANK(X2)</formula>
    </cfRule>
  </conditionalFormatting>
  <conditionalFormatting sqref="F7:F3000">
    <cfRule type="expression" dxfId="7" priority="4">
      <formula>ISBLANK(F7)</formula>
    </cfRule>
  </conditionalFormatting>
  <conditionalFormatting sqref="C2:C3000">
    <cfRule type="expression" dxfId="6" priority="8">
      <formula>ISBLANK(C2)</formula>
    </cfRule>
  </conditionalFormatting>
  <conditionalFormatting sqref="W2:W3000">
    <cfRule type="expression" dxfId="5" priority="6">
      <formula>ISBLANK(W2)</formula>
    </cfRule>
  </conditionalFormatting>
  <conditionalFormatting sqref="M2:M3000">
    <cfRule type="expression" dxfId="4" priority="5">
      <formula>ISBLANK(M2)</formula>
    </cfRule>
  </conditionalFormatting>
  <conditionalFormatting sqref="F2:F6">
    <cfRule type="expression" dxfId="3" priority="1">
      <formula>ISBLANK(F2)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 id="{DCC9C14E-316C-4426-AD28-D4E4C328EAD3}">
            <xm:f>NOT(ISNUMBER(MATCH($F$2,CPV!$A:$A,0)))</xm:f>
            <x14:dxf>
              <fill>
                <patternFill>
                  <bgColor rgb="FFFF0000"/>
                </patternFill>
              </fill>
            </x14:dxf>
          </x14:cfRule>
          <xm:sqref>F7:F3000</xm:sqref>
        </x14:conditionalFormatting>
        <x14:conditionalFormatting xmlns:xm="http://schemas.microsoft.com/office/excel/2006/main">
          <x14:cfRule type="expression" priority="32"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8780" workbookViewId="0">
      <selection activeCell="B8797" sqref="B8797"/>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94"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marodriguez</cp:lastModifiedBy>
  <cp:lastPrinted>2019-01-21T12:46:00Z</cp:lastPrinted>
  <dcterms:created xsi:type="dcterms:W3CDTF">2019-01-14T08:13:27Z</dcterms:created>
  <dcterms:modified xsi:type="dcterms:W3CDTF">2019-02-14T11:37:51Z</dcterms:modified>
</cp:coreProperties>
</file>