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cont\Comun\AUDIENCIA DE CUENTAS\2018\CONTRATACIÓN MENOR 2018\SERVICIOS CGC\Intervención - Falta\"/>
    </mc:Choice>
  </mc:AlternateContent>
  <bookViews>
    <workbookView xWindow="0" yWindow="0" windowWidth="25200" windowHeight="11985"/>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Z3" i="2" l="1"/>
  <c r="AE3" i="2" s="1"/>
  <c r="AA3" i="2"/>
  <c r="AB3" i="2"/>
  <c r="AC3" i="2"/>
  <c r="AD3" i="2"/>
  <c r="AF3" i="2"/>
  <c r="AG3" i="2"/>
  <c r="AH3" i="2"/>
  <c r="AI3" i="2"/>
  <c r="AJ3" i="2"/>
  <c r="AK3" i="2"/>
  <c r="AL3" i="2"/>
  <c r="AM3" i="2"/>
  <c r="Y4" i="2"/>
  <c r="Z4" i="2"/>
  <c r="AA4" i="2"/>
  <c r="AB4" i="2"/>
  <c r="AC4" i="2"/>
  <c r="AD4" i="2"/>
  <c r="AE4" i="2"/>
  <c r="AF4" i="2"/>
  <c r="AG4" i="2"/>
  <c r="AH4" i="2"/>
  <c r="AI4" i="2"/>
  <c r="AJ4" i="2"/>
  <c r="AK4" i="2"/>
  <c r="AL4" i="2"/>
  <c r="AM4" i="2"/>
  <c r="Y5" i="2"/>
  <c r="Z5" i="2"/>
  <c r="AA5" i="2"/>
  <c r="AB5" i="2"/>
  <c r="AC5" i="2"/>
  <c r="AD5" i="2"/>
  <c r="AE5" i="2"/>
  <c r="AF5" i="2"/>
  <c r="AG5" i="2"/>
  <c r="AH5" i="2"/>
  <c r="AI5" i="2"/>
  <c r="AJ5" i="2"/>
  <c r="AK5" i="2"/>
  <c r="AL5" i="2"/>
  <c r="AM5" i="2"/>
  <c r="Y6" i="2"/>
  <c r="Z6" i="2"/>
  <c r="AA6" i="2"/>
  <c r="AB6" i="2"/>
  <c r="AC6" i="2"/>
  <c r="AD6" i="2"/>
  <c r="AE6" i="2"/>
  <c r="AF6" i="2"/>
  <c r="AG6" i="2"/>
  <c r="AH6" i="2"/>
  <c r="AI6" i="2"/>
  <c r="AJ6" i="2"/>
  <c r="AK6" i="2"/>
  <c r="AL6" i="2"/>
  <c r="AM6" i="2"/>
  <c r="Y7" i="2"/>
  <c r="Z7" i="2"/>
  <c r="AA7" i="2"/>
  <c r="AB7" i="2"/>
  <c r="AC7" i="2"/>
  <c r="AD7" i="2"/>
  <c r="AE7" i="2"/>
  <c r="AF7" i="2"/>
  <c r="AG7" i="2"/>
  <c r="AH7" i="2"/>
  <c r="AI7" i="2"/>
  <c r="AJ7" i="2"/>
  <c r="AK7" i="2"/>
  <c r="AL7" i="2"/>
  <c r="AM7" i="2"/>
  <c r="Y8" i="2"/>
  <c r="Z8" i="2"/>
  <c r="AA8" i="2"/>
  <c r="AB8" i="2"/>
  <c r="AC8" i="2"/>
  <c r="AD8" i="2"/>
  <c r="AE8" i="2"/>
  <c r="AF8" i="2"/>
  <c r="AG8" i="2"/>
  <c r="AH8" i="2"/>
  <c r="AI8" i="2"/>
  <c r="AJ8" i="2"/>
  <c r="AK8" i="2"/>
  <c r="AL8" i="2"/>
  <c r="AM8" i="2"/>
  <c r="Y9" i="2"/>
  <c r="Z9" i="2"/>
  <c r="AA9" i="2"/>
  <c r="AB9" i="2"/>
  <c r="AC9" i="2"/>
  <c r="AD9" i="2"/>
  <c r="AE9" i="2"/>
  <c r="AF9" i="2"/>
  <c r="AG9" i="2"/>
  <c r="AH9" i="2"/>
  <c r="AI9" i="2"/>
  <c r="AJ9" i="2"/>
  <c r="AK9" i="2"/>
  <c r="AL9" i="2"/>
  <c r="AM9" i="2"/>
  <c r="Y10" i="2"/>
  <c r="Z10" i="2"/>
  <c r="AA10" i="2"/>
  <c r="AB10" i="2"/>
  <c r="AC10" i="2"/>
  <c r="AD10" i="2"/>
  <c r="AE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3" i="2" l="1"/>
  <c r="Y2"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<sst xmlns="http://schemas.openxmlformats.org/spreadsheetml/2006/main" count="20164" uniqueCount="19963">
  <si>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</si>
  <si>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</si>
  <si>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</si>
  <si>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</si>
  <si>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</si>
  <si>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</si>
  <si>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</si>
  <si>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</si>
  <si>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</si>
  <si>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</si>
  <si>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</si>
  <si>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</si>
  <si>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</si>
  <si>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</si>
  <si>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</si>
  <si>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</si>
  <si>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</si>
  <si>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</si>
  <si>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</si>
  <si>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</si>
  <si>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</si>
  <si>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</si>
  <si>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</si>
  <si>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</si>
  <si>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</si>
  <si>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</si>
  <si>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</si>
  <si>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</si>
  <si>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</si>
  <si>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</si>
  <si>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</si>
  <si>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</si>
  <si>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</si>
  <si>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</si>
  <si>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</si>
  <si>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</si>
  <si>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</si>
  <si>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</si>
  <si>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</si>
  <si>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</si>
  <si>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</si>
  <si>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</si>
  <si>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</si>
  <si>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</si>
  <si>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</si>
  <si>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</si>
  <si>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</si>
  <si>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</si>
  <si>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</si>
  <si>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</si>
  <si>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</si>
  <si>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</si>
  <si>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</si>
  <si>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</si>
  <si>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</si>
  <si>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</si>
  <si>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</si>
  <si>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</si>
  <si>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</si>
  <si>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</si>
  <si>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</si>
  <si>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</si>
  <si>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</si>
  <si>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</si>
  <si>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</si>
  <si>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</si>
  <si>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</si>
  <si>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</si>
  <si>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</si>
  <si>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</si>
  <si>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</si>
  <si>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</si>
  <si>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</si>
  <si>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</si>
  <si>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</si>
  <si>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</si>
  <si>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</si>
  <si>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</si>
  <si>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</si>
  <si>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</si>
  <si>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</si>
  <si>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</si>
  <si>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</si>
  <si>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</si>
  <si>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</si>
  <si>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</si>
  <si>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</si>
  <si>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</si>
  <si>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</si>
  <si>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</si>
  <si>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</si>
  <si>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</si>
  <si>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</si>
  <si>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</si>
  <si>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</si>
  <si>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</si>
  <si>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</si>
  <si>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</si>
  <si>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</si>
  <si>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</si>
  <si>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</si>
  <si>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</si>
  <si>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</si>
  <si>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</si>
  <si>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</si>
  <si>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</si>
  <si>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</si>
  <si>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</si>
  <si>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</si>
  <si>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</si>
  <si>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</si>
  <si>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</si>
  <si>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</si>
  <si>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</si>
  <si>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</si>
  <si>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</si>
  <si>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</si>
  <si>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</si>
  <si>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</si>
  <si>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</si>
  <si>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</si>
  <si>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</si>
  <si>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</si>
  <si>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</si>
  <si>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</si>
  <si>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</si>
  <si>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</si>
  <si>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</si>
  <si>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</si>
  <si>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</si>
  <si>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</si>
  <si>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</si>
  <si>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</si>
  <si>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</si>
  <si>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</si>
  <si>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</si>
  <si>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</si>
  <si>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</si>
  <si>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</si>
  <si>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</si>
  <si>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</si>
  <si>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</si>
  <si>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</si>
  <si>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</si>
  <si>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</si>
  <si>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</si>
  <si>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</si>
  <si>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</si>
  <si>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</si>
  <si>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</si>
  <si>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</si>
  <si>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</si>
  <si>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</si>
  <si>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</si>
  <si>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</si>
  <si>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</si>
  <si>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</si>
  <si>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</si>
  <si>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</si>
  <si>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</si>
  <si>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</si>
  <si>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</si>
  <si>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</si>
  <si>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</si>
  <si>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</si>
  <si>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</si>
  <si>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</si>
  <si>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</si>
  <si>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</si>
  <si>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</si>
  <si>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</si>
  <si>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</si>
  <si>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</si>
  <si>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</si>
  <si>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</si>
  <si>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</si>
  <si>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</si>
  <si>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</si>
  <si>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</si>
  <si>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</si>
  <si>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</si>
  <si>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</si>
  <si>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</si>
  <si>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</si>
  <si>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</si>
  <si>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</si>
  <si>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</si>
  <si>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</si>
  <si>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</si>
  <si>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</si>
  <si>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</si>
  <si>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</si>
  <si>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</si>
  <si>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</si>
  <si>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</si>
  <si>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</si>
  <si>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</si>
  <si>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</si>
  <si>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</si>
  <si>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</si>
  <si>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</si>
  <si>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</si>
  <si>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</si>
  <si>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</si>
  <si>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</si>
  <si>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</si>
  <si>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</si>
  <si>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</si>
  <si>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</si>
  <si>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</si>
  <si>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</si>
  <si>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</si>
  <si>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</si>
  <si>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</si>
  <si>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</si>
  <si>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</si>
  <si>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</si>
  <si>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</si>
  <si>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</si>
  <si>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</si>
  <si>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</si>
  <si>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</si>
  <si>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</si>
  <si>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</si>
  <si>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</si>
  <si>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</si>
  <si>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</si>
  <si>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</si>
  <si>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</si>
  <si>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</si>
  <si>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</si>
  <si>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</si>
  <si>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</si>
  <si>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</si>
  <si>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</si>
  <si>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</si>
  <si>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</si>
  <si>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</si>
  <si>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</si>
  <si>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</si>
  <si>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</si>
  <si>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</si>
  <si>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</si>
  <si>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</si>
  <si>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</si>
  <si>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</si>
  <si>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</si>
  <si>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</si>
  <si>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</si>
  <si>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</si>
  <si>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</si>
  <si>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</si>
  <si>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</si>
  <si>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</si>
  <si>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</si>
  <si>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</si>
  <si>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</si>
  <si>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</si>
  <si>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</si>
  <si>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</si>
  <si>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</si>
  <si>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</si>
  <si>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</si>
  <si>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</si>
  <si>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</si>
  <si>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</si>
  <si>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</si>
  <si>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</si>
  <si>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</si>
  <si>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</si>
  <si>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</si>
  <si>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</si>
  <si>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</si>
  <si>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</si>
  <si>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</si>
  <si>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</si>
  <si>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</si>
  <si>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</si>
  <si>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</si>
  <si>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</si>
  <si>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</si>
  <si>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</si>
  <si>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</si>
  <si>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</si>
  <si>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</si>
  <si>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</si>
  <si>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</si>
  <si>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</si>
  <si>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</si>
  <si>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</si>
  <si>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</si>
  <si>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</si>
  <si>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</si>
  <si>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</si>
  <si>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</si>
  <si>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</si>
  <si>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</si>
  <si>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</si>
  <si>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</si>
  <si>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</si>
  <si>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</si>
  <si>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</si>
  <si>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</si>
  <si>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</si>
  <si>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</si>
  <si>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</si>
  <si>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</si>
  <si>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</si>
  <si>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</si>
  <si>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</si>
  <si>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</si>
  <si>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</si>
  <si>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</si>
  <si>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</si>
  <si>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</si>
  <si>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</si>
  <si>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</si>
  <si>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</si>
  <si>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</si>
  <si>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</si>
  <si>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</si>
  <si>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</si>
  <si>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</si>
  <si>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</si>
  <si>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</si>
  <si>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</si>
  <si>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</si>
  <si>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</si>
  <si>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</si>
  <si>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</si>
  <si>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</si>
  <si>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</si>
  <si>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</si>
  <si>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</si>
  <si>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</si>
  <si>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</si>
  <si>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</si>
  <si>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</si>
  <si>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</si>
  <si>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</si>
  <si>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</si>
  <si>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</si>
  <si>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</si>
  <si>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</si>
  <si>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</si>
  <si>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</si>
  <si>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</si>
  <si>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</si>
  <si>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</si>
  <si>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</si>
  <si>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</si>
  <si>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</si>
  <si>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</si>
  <si>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</si>
  <si>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</si>
  <si>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</si>
  <si>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</si>
  <si>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</si>
  <si>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</si>
  <si>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</si>
  <si>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</si>
  <si>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</si>
  <si>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</si>
  <si>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</si>
  <si>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</si>
  <si>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</si>
  <si>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</si>
  <si>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</si>
  <si>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</si>
  <si>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</si>
  <si>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</si>
  <si>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</si>
  <si>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</si>
  <si>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</si>
  <si>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</si>
  <si>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</si>
  <si>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</si>
  <si>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</si>
  <si>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</si>
  <si>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</si>
  <si>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</si>
  <si>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</si>
  <si>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</si>
  <si>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</si>
  <si>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</si>
  <si>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</si>
  <si>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</si>
  <si>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</si>
  <si>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</si>
  <si>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</si>
  <si>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</si>
  <si>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</si>
  <si>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</si>
  <si>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</si>
  <si>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</si>
  <si>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</si>
  <si>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</si>
  <si>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</si>
  <si>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</si>
  <si>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</si>
  <si>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</si>
  <si>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</si>
  <si>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</si>
  <si>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</si>
  <si>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</si>
  <si>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</si>
  <si>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</si>
  <si>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</si>
  <si>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</si>
  <si>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</si>
  <si>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</si>
  <si>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</si>
  <si>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</si>
  <si>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</si>
  <si>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</si>
  <si>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</si>
  <si>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</si>
  <si>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</si>
  <si>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</si>
  <si>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</si>
  <si>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</si>
  <si>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</si>
  <si>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</si>
  <si>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</si>
  <si>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</si>
  <si>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</si>
  <si>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</si>
  <si>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</si>
  <si>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</si>
  <si>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</si>
  <si>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</si>
  <si>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</si>
  <si>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</si>
  <si>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</si>
  <si>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</si>
  <si>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</si>
  <si>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</si>
  <si>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</si>
  <si>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</si>
  <si>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</si>
  <si>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</si>
  <si>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</si>
  <si>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</si>
  <si>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</si>
  <si>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</si>
  <si>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</si>
  <si>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</si>
  <si>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</si>
  <si>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</si>
  <si>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</si>
  <si>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</si>
  <si>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</si>
  <si>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</si>
  <si>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</si>
  <si>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</si>
  <si>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</si>
  <si>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</si>
  <si>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</si>
  <si>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</si>
  <si>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</si>
  <si>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</si>
  <si>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</si>
  <si>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</si>
  <si>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</si>
  <si>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</si>
  <si>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</si>
  <si>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</si>
  <si>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</si>
  <si>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</si>
  <si>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</si>
  <si>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</si>
  <si>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</si>
  <si>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</si>
  <si>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</si>
  <si>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</si>
  <si>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</si>
  <si>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</si>
  <si>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</si>
  <si>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</si>
  <si>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</si>
  <si>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</si>
  <si>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</si>
  <si>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</si>
  <si>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</si>
  <si>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</si>
  <si>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</si>
  <si>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</si>
  <si>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</si>
  <si>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</si>
  <si>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</si>
  <si>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</si>
  <si>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</si>
  <si>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</si>
  <si>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</si>
  <si>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</si>
  <si>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</si>
  <si>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</si>
  <si>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</si>
  <si>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</si>
  <si>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</si>
  <si>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</si>
  <si>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</si>
  <si>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</si>
  <si>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</si>
  <si>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</si>
  <si>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</si>
  <si>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</si>
  <si>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</si>
  <si>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</si>
  <si>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</si>
  <si>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</si>
  <si>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</si>
  <si>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</si>
  <si>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</si>
  <si>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</si>
  <si>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</si>
  <si>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</si>
  <si>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</si>
  <si>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</si>
  <si>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</si>
  <si>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</si>
  <si>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</si>
  <si>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</si>
  <si>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</si>
  <si>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</si>
  <si>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</si>
  <si>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</si>
  <si>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</si>
  <si>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</si>
  <si>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</si>
  <si>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</si>
  <si>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</si>
  <si>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</si>
  <si>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</si>
  <si>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</si>
  <si>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</si>
  <si>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</si>
  <si>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</si>
  <si>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</si>
  <si>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</si>
  <si>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</si>
  <si>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</si>
  <si>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</si>
  <si>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</si>
  <si>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</si>
  <si>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</si>
  <si>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</si>
  <si>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</si>
  <si>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</si>
  <si>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</si>
  <si>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</si>
  <si>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</si>
  <si>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</si>
  <si>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</si>
  <si>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</si>
  <si>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</si>
  <si>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</si>
  <si>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</si>
  <si>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</si>
  <si>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</si>
  <si>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</si>
  <si>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</si>
  <si>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</si>
  <si>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</si>
  <si>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</si>
  <si>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</si>
  <si>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</si>
  <si>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</si>
  <si>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</si>
  <si>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</si>
  <si>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</si>
  <si>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</si>
  <si>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</si>
  <si>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</si>
  <si>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</si>
  <si>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</si>
  <si>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</si>
  <si>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</si>
  <si>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</si>
  <si>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</si>
  <si>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</si>
  <si>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</si>
  <si>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</si>
  <si>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</si>
  <si>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</si>
  <si>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</si>
  <si>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</si>
  <si>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</si>
  <si>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</si>
  <si>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</si>
  <si>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</si>
  <si>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</si>
  <si>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</si>
  <si>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</si>
  <si>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</si>
  <si>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</si>
  <si>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</si>
  <si>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</si>
  <si>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</si>
  <si>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</si>
  <si>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</si>
  <si>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</si>
  <si>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</si>
  <si>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</si>
  <si>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</si>
  <si>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</si>
  <si>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</si>
  <si>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</si>
  <si>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</si>
  <si>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</si>
  <si>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</si>
  <si>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</si>
  <si>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</si>
  <si>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</si>
  <si>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</si>
  <si>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</si>
  <si>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</si>
  <si>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</si>
  <si>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</si>
  <si>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</si>
  <si>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</si>
  <si>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</si>
  <si>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</si>
  <si>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</si>
  <si>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</si>
  <si>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</si>
  <si>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</si>
  <si>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</si>
  <si>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</si>
  <si>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</si>
  <si>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</si>
  <si>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</si>
  <si>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</si>
  <si>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</si>
  <si>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</si>
  <si>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</si>
  <si>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</si>
  <si>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</si>
  <si>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</si>
  <si>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</si>
  <si>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</si>
  <si>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</si>
  <si>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</si>
  <si>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</si>
  <si>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</si>
  <si>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</si>
  <si>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</si>
  <si>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</si>
  <si>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</si>
  <si>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</si>
  <si>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</si>
  <si>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</si>
  <si>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</si>
  <si>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</si>
  <si>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</si>
  <si>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</si>
  <si>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</si>
  <si>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</si>
  <si>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</si>
  <si>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</si>
  <si>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</si>
  <si>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</si>
  <si>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</si>
  <si>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</si>
  <si>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</si>
  <si>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</si>
  <si>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</si>
  <si>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</si>
  <si>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</si>
  <si>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</si>
  <si>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</si>
  <si>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</si>
  <si>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</si>
  <si>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</si>
  <si>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</si>
  <si>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</si>
  <si>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</si>
  <si>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</si>
  <si>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</si>
  <si>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</si>
  <si>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</si>
  <si>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</si>
  <si>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</si>
  <si>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</si>
  <si>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</si>
  <si>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</si>
  <si>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</si>
  <si>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</si>
  <si>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</si>
  <si>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</si>
  <si>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</si>
  <si>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</si>
  <si>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</si>
  <si>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</si>
  <si>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</si>
  <si>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</si>
  <si>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</si>
  <si>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</si>
  <si>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</si>
  <si>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</si>
  <si>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</si>
  <si>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</si>
  <si>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</si>
  <si>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</si>
  <si>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</si>
  <si>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</si>
  <si>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</si>
  <si>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</si>
  <si>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</si>
  <si>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</si>
  <si>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</si>
  <si>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</si>
  <si>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</si>
  <si>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</si>
  <si>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</si>
  <si>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</si>
  <si>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</si>
  <si>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</si>
  <si>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</si>
  <si>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</si>
  <si>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</si>
  <si>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</si>
  <si>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</si>
  <si>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</si>
  <si>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</si>
  <si>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</si>
  <si>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</si>
  <si>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</si>
  <si>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</si>
  <si>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</si>
  <si>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</si>
  <si>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</si>
  <si>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</si>
  <si>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</si>
  <si>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</si>
  <si>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</si>
  <si>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</si>
  <si>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</si>
  <si>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</si>
  <si>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</si>
  <si>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</si>
  <si>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</si>
  <si>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</si>
  <si>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</si>
  <si>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</si>
  <si>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</si>
  <si>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</si>
  <si>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</si>
  <si>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</si>
  <si>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</si>
  <si>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</si>
  <si>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</si>
  <si>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</si>
  <si>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</si>
  <si>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</si>
  <si>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</si>
  <si>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</si>
  <si>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</si>
  <si>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</si>
  <si>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</si>
  <si>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</si>
  <si>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</si>
  <si>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</si>
  <si>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</si>
  <si>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</si>
  <si>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</si>
  <si>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</si>
  <si>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</si>
  <si>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</si>
  <si>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</si>
  <si>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</si>
  <si>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</si>
  <si>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</si>
  <si>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</si>
  <si>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</si>
  <si>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</si>
  <si>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</si>
  <si>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</si>
  <si>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</si>
  <si>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</si>
  <si>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</si>
  <si>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</si>
  <si>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</si>
  <si>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</si>
  <si>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</si>
  <si>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</si>
  <si>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</si>
  <si>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</si>
  <si>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</si>
  <si>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</si>
  <si>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</si>
  <si>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</si>
  <si>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</si>
  <si>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</si>
  <si>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</si>
  <si>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</si>
  <si>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</si>
  <si>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</si>
  <si>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</si>
  <si>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</si>
  <si>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</si>
  <si>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</si>
  <si>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</si>
  <si>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</si>
  <si>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</si>
  <si>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</si>
  <si>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</si>
  <si>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</si>
  <si>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</si>
  <si>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</si>
  <si>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</si>
  <si>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</si>
  <si>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</si>
  <si>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</si>
  <si>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</si>
  <si>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</si>
  <si>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</si>
  <si>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</si>
  <si>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</si>
  <si>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</si>
  <si>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</si>
  <si>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</si>
  <si>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</si>
  <si>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</si>
  <si>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</si>
  <si>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</si>
  <si>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</si>
  <si>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</si>
  <si>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</si>
  <si>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</si>
  <si>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</si>
  <si>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</si>
  <si>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</si>
  <si>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</si>
  <si>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</si>
  <si>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</si>
  <si>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</si>
  <si>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</si>
  <si>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</si>
  <si>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</si>
  <si>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</si>
  <si>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</si>
  <si>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</si>
  <si>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</si>
  <si>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</si>
  <si>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</si>
  <si>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</si>
  <si>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</si>
  <si>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</si>
  <si>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</si>
  <si>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</si>
  <si>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</si>
  <si>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</si>
  <si>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</si>
  <si>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</si>
  <si>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</si>
  <si>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</si>
  <si>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</si>
  <si>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</si>
  <si>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</si>
  <si>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</si>
  <si>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</si>
  <si>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</si>
  <si>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</si>
  <si>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</si>
  <si>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</si>
  <si>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</si>
  <si>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</si>
  <si>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</si>
  <si>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</si>
  <si>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</si>
  <si>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</si>
  <si>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</si>
  <si>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</si>
  <si>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</si>
  <si>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</si>
  <si>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</si>
  <si>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</si>
  <si>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</si>
  <si>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</si>
  <si>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</si>
  <si>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</si>
  <si>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</si>
  <si>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</si>
  <si>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</si>
  <si>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</si>
  <si>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</si>
  <si>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</si>
  <si>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</si>
  <si>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</si>
  <si>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</si>
  <si>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</si>
  <si>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</si>
  <si>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</si>
  <si>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</si>
  <si>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</si>
  <si>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</si>
  <si>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</si>
  <si>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</si>
  <si>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</si>
  <si>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</si>
  <si>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</si>
  <si>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</si>
  <si>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</si>
  <si>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</si>
  <si>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</si>
  <si>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</si>
  <si>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</si>
  <si>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</si>
  <si>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</si>
  <si>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</si>
  <si>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</si>
  <si>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</si>
  <si>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</si>
  <si>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</si>
  <si>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</si>
  <si>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</si>
  <si>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</si>
  <si>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</si>
  <si>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</si>
  <si>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</si>
  <si>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</si>
  <si>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</si>
  <si>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</si>
  <si>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</si>
  <si>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</si>
  <si>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</si>
  <si>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</si>
  <si>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</si>
  <si>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</si>
  <si>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</si>
  <si>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</si>
  <si>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</si>
  <si>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</si>
  <si>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</si>
  <si>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</si>
  <si>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</si>
  <si>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</si>
  <si>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</si>
  <si>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</si>
  <si>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</si>
  <si>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</si>
  <si>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</si>
  <si>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</si>
  <si>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</si>
  <si>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</si>
  <si>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</si>
  <si>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</si>
  <si>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</si>
  <si>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</si>
  <si>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</si>
  <si>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</si>
  <si>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</si>
  <si>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</si>
  <si>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</si>
  <si>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</si>
  <si>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</si>
  <si>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</si>
  <si>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</si>
  <si>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</si>
  <si>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</si>
  <si>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</si>
  <si>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</si>
  <si>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</si>
  <si>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</si>
  <si>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</si>
  <si>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</si>
  <si>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</si>
  <si>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</si>
  <si>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</si>
  <si>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</si>
  <si>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</si>
  <si>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</si>
  <si>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</si>
  <si>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</si>
  <si>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</si>
  <si>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</si>
  <si>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</si>
  <si>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</si>
  <si>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</si>
  <si>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</si>
  <si>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</si>
  <si>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</si>
  <si>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</si>
  <si>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</si>
  <si>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</si>
  <si>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</si>
  <si>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</si>
  <si>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</si>
  <si>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</si>
  <si>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</si>
  <si>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</si>
  <si>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</si>
  <si>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</si>
  <si>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</si>
  <si>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</si>
  <si>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</si>
  <si>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</si>
  <si>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</si>
  <si>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</si>
  <si>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</si>
  <si>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</si>
  <si>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</si>
  <si>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</si>
  <si>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</si>
  <si>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</si>
  <si>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</si>
  <si>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</si>
  <si>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</si>
  <si>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</si>
  <si>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</si>
  <si>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</si>
  <si>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</si>
  <si>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</si>
  <si>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</si>
  <si>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</si>
  <si>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</si>
  <si>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</si>
  <si>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</si>
  <si>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</si>
  <si>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</si>
  <si>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</si>
  <si>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</si>
  <si>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</si>
  <si>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</si>
  <si>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</si>
  <si>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</si>
  <si>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</si>
  <si>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</si>
  <si>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</si>
  <si>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</si>
  <si>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</si>
  <si>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</si>
  <si>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</si>
  <si>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</si>
  <si>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</si>
  <si>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</si>
  <si>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</si>
  <si>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</si>
  <si>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</si>
  <si>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</si>
  <si>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</si>
  <si>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</si>
  <si>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</si>
  <si>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</si>
  <si>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</si>
  <si>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</si>
  <si>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</si>
  <si>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</si>
  <si>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</si>
  <si>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</si>
  <si>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</si>
  <si>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</si>
  <si>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</si>
  <si>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</si>
  <si>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</si>
  <si>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</si>
  <si>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</si>
  <si>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</si>
  <si>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</si>
  <si>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</si>
  <si>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</si>
  <si>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</si>
  <si>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</si>
  <si>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</si>
  <si>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</si>
  <si>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</si>
  <si>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</si>
  <si>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</si>
  <si>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</si>
  <si>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</si>
  <si>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</si>
  <si>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</si>
  <si>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</si>
  <si>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</si>
  <si>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</si>
  <si>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</si>
  <si>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</si>
  <si>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</si>
  <si>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</si>
  <si>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</si>
  <si>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</si>
  <si>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</si>
  <si>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</si>
  <si>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</si>
  <si>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</si>
  <si>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</si>
  <si>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</si>
  <si>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</si>
  <si>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</si>
  <si>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</si>
  <si>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</si>
  <si>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</si>
  <si>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</si>
  <si>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</si>
  <si>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</si>
  <si>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</si>
  <si>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</si>
  <si>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</si>
  <si>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</si>
  <si>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</si>
  <si>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</si>
  <si>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</si>
  <si>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</si>
  <si>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</si>
  <si>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</si>
  <si>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</si>
  <si>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</si>
  <si>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</si>
  <si>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</si>
  <si>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</si>
  <si>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</si>
  <si>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</si>
  <si>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</si>
  <si>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</si>
  <si>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</si>
  <si>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</si>
  <si>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</si>
  <si>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</si>
  <si>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</si>
  <si>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</si>
  <si>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</si>
  <si>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</si>
  <si>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</si>
  <si>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</si>
  <si>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</si>
  <si>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</si>
  <si>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</si>
  <si>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</si>
  <si>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</si>
  <si>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</si>
  <si>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</si>
  <si>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</si>
  <si>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</si>
  <si>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</si>
  <si>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</si>
  <si>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</si>
  <si>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</si>
  <si>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</si>
  <si>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</si>
  <si>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</si>
  <si>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</si>
  <si>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</si>
  <si>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</si>
  <si>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</si>
  <si>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</si>
  <si>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</si>
  <si>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</si>
  <si>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</si>
  <si>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</si>
  <si>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</si>
  <si>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</si>
  <si>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</si>
  <si>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</si>
  <si>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</si>
  <si>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</si>
  <si>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</si>
  <si>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</si>
  <si>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</si>
  <si>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</si>
  <si>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</si>
  <si>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</si>
  <si>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</si>
  <si>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</si>
  <si>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</si>
  <si>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</si>
  <si>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</si>
  <si>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</si>
  <si>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</si>
  <si>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</si>
  <si>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</si>
  <si>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</si>
  <si>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</si>
  <si>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</si>
  <si>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</si>
  <si>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</si>
  <si>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</si>
  <si>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</si>
  <si>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</si>
  <si>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</si>
  <si>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</si>
  <si>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</si>
  <si>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</si>
  <si>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</si>
  <si>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</si>
  <si>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</si>
  <si>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</si>
  <si>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</si>
  <si>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</si>
  <si>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</si>
  <si>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</si>
  <si>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</si>
  <si>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</si>
  <si>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</si>
  <si>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</si>
  <si>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</si>
  <si>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</si>
  <si>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</si>
  <si>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</si>
  <si>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</si>
  <si>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</si>
  <si>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</si>
  <si>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</si>
  <si>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</si>
  <si>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</si>
  <si>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</si>
  <si>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</si>
  <si>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</si>
  <si>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</si>
  <si>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</si>
  <si>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</si>
  <si>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</si>
  <si>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</si>
  <si>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</si>
  <si>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</si>
  <si>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</si>
  <si>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</si>
  <si>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</si>
  <si>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</si>
  <si>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</si>
  <si>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</si>
  <si>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</si>
  <si>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</si>
  <si>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</si>
  <si>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</si>
  <si>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</si>
  <si>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</si>
  <si>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</si>
  <si>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</si>
  <si>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</si>
  <si>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</si>
  <si>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</si>
  <si>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</si>
  <si>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</si>
  <si>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</si>
  <si>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</si>
  <si>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</si>
  <si>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</si>
  <si>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</si>
  <si>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</si>
  <si>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</si>
  <si>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</si>
  <si>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</si>
  <si>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</si>
  <si>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</si>
  <si>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</si>
  <si>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</si>
  <si>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</si>
  <si>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</si>
  <si>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</si>
  <si>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</si>
  <si>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</si>
  <si>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</si>
  <si>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</si>
  <si>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</si>
  <si>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</si>
  <si>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</si>
  <si>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</si>
  <si>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</si>
  <si>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</si>
  <si>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</si>
  <si>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</si>
  <si>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</si>
  <si>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</si>
  <si>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</si>
  <si>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</si>
  <si>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</si>
  <si>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</si>
  <si>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</si>
  <si>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</si>
  <si>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</si>
  <si>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</si>
  <si>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</si>
  <si>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</si>
  <si>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</si>
  <si>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</si>
  <si>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</si>
  <si>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</si>
  <si>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</si>
  <si>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</si>
  <si>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</si>
  <si>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</si>
  <si>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</si>
  <si>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</si>
  <si>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</si>
  <si>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</si>
  <si>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</si>
  <si>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</si>
  <si>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</si>
  <si>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</si>
  <si>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</si>
  <si>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</si>
  <si>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</si>
  <si>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</si>
  <si>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</si>
  <si>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</si>
  <si>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</si>
  <si>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</si>
  <si>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</si>
  <si>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</si>
  <si>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</si>
  <si>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</si>
  <si>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</si>
  <si>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</si>
  <si>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</si>
  <si>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</si>
  <si>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</si>
  <si>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</si>
  <si>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</si>
  <si>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</si>
  <si>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</si>
  <si>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</si>
  <si>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</si>
  <si>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</si>
  <si>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</si>
  <si>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</si>
  <si>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</si>
  <si>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</si>
  <si>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</si>
  <si>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</si>
  <si>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</si>
  <si>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</si>
  <si>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</si>
  <si>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</si>
  <si>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</si>
  <si>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</si>
  <si>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</si>
  <si>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</si>
  <si>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</si>
  <si>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</si>
  <si>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</si>
  <si>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</si>
  <si>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</si>
  <si>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</si>
  <si>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</si>
  <si>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</si>
  <si>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</si>
  <si>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</si>
  <si>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</si>
  <si>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</si>
  <si>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</si>
  <si>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</si>
  <si>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</si>
  <si>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</si>
  <si>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</si>
  <si>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</si>
  <si>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</si>
  <si>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</si>
  <si>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</si>
  <si>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</si>
  <si>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</si>
  <si>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</si>
  <si>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</si>
  <si>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</si>
  <si>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</si>
  <si>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</si>
  <si>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</si>
  <si>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</si>
  <si>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</si>
  <si>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</si>
  <si>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</si>
  <si>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</si>
  <si>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</si>
  <si>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</si>
  <si>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</si>
  <si>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</si>
  <si>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</si>
  <si>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</si>
  <si>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</si>
  <si>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</si>
  <si>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</si>
  <si>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</si>
  <si>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</si>
  <si>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</si>
  <si>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</si>
  <si>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</si>
  <si>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</si>
  <si>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</si>
  <si>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</si>
  <si>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</si>
  <si>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</si>
  <si>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</si>
  <si>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</si>
  <si>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</si>
  <si>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</si>
  <si>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</si>
  <si>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</si>
  <si>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</si>
  <si>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</si>
  <si>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</si>
  <si>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</si>
  <si>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</si>
  <si>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</si>
  <si>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</si>
  <si>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</si>
  <si>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</si>
  <si>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</si>
  <si>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</si>
  <si>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</si>
  <si>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</si>
  <si>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</si>
  <si>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</si>
  <si>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</si>
  <si>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</si>
  <si>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</si>
  <si>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</si>
  <si>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</si>
  <si>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</si>
  <si>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</si>
  <si>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</si>
  <si>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</si>
  <si>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</si>
  <si>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</si>
  <si>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</si>
  <si>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</si>
  <si>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</si>
  <si>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</si>
  <si>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</si>
  <si>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</si>
  <si>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</si>
  <si>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</si>
  <si>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</si>
  <si>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</si>
  <si>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</si>
  <si>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</si>
  <si>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</si>
  <si>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</si>
  <si>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</si>
  <si>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</si>
  <si>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</si>
  <si>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</si>
  <si>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</si>
  <si>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</si>
  <si>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</si>
  <si>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</si>
  <si>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</si>
  <si>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</si>
  <si>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</si>
  <si>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</si>
  <si>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</si>
  <si>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</si>
  <si>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</si>
  <si>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</si>
  <si>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</si>
  <si>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</si>
  <si>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</si>
  <si>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</si>
  <si>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</si>
  <si>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</si>
  <si>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</si>
  <si>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</si>
  <si>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</si>
  <si>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</si>
  <si>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</si>
  <si>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</si>
  <si>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</si>
  <si>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</si>
  <si>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</si>
  <si>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</si>
  <si>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</si>
  <si>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</si>
  <si>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</si>
  <si>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</si>
  <si>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</si>
  <si>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</si>
  <si>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</si>
  <si>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</si>
  <si>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</si>
  <si>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</si>
  <si>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</si>
  <si>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</si>
  <si>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</si>
  <si>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</si>
  <si>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</si>
  <si>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</si>
  <si>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</si>
  <si>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</si>
  <si>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</si>
  <si>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</si>
  <si>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</si>
  <si>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</si>
  <si>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</si>
  <si>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</si>
  <si>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</si>
  <si>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</si>
  <si>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</si>
  <si>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</si>
  <si>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</si>
  <si>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</si>
  <si>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</si>
  <si>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</si>
  <si>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</si>
  <si>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</si>
  <si>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</si>
  <si>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</si>
  <si>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</si>
  <si>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</si>
  <si>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</si>
  <si>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</si>
  <si>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</si>
  <si>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</si>
  <si>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</si>
  <si>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</si>
  <si>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</si>
  <si>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</si>
  <si>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</si>
  <si>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</si>
  <si>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</si>
  <si>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</si>
  <si>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</si>
  <si>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</si>
  <si>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</si>
  <si>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</si>
  <si>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</si>
  <si>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</si>
  <si>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</si>
  <si>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</si>
  <si>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</si>
  <si>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</si>
  <si>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</si>
  <si>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</si>
  <si>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</si>
  <si>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</si>
  <si>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</si>
  <si>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</si>
  <si>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</si>
  <si>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</si>
  <si>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</si>
  <si>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</si>
  <si>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</si>
  <si>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</si>
  <si>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</si>
  <si>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</si>
  <si>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</si>
  <si>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</si>
  <si>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</si>
  <si>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</si>
  <si>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</si>
  <si>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</si>
  <si>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</si>
  <si>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</si>
  <si>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</si>
  <si>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</si>
  <si>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</si>
  <si>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</si>
  <si>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</si>
  <si>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</si>
  <si>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</si>
  <si>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</si>
  <si>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</si>
  <si>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</si>
  <si>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</si>
  <si>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</si>
  <si>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</si>
  <si>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</si>
  <si>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</si>
  <si>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</si>
  <si>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</si>
  <si>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</si>
  <si>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</si>
  <si>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</si>
  <si>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</si>
  <si>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</si>
  <si>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</si>
  <si>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</si>
  <si>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</si>
  <si>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</si>
  <si>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</si>
  <si>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</si>
  <si>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</si>
  <si>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</si>
  <si>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</si>
  <si>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</si>
  <si>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</si>
  <si>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</si>
  <si>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</si>
  <si>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</si>
  <si>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</si>
  <si>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</si>
  <si>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</si>
  <si>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</si>
  <si>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</si>
  <si>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</si>
  <si>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</si>
  <si>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</si>
  <si>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</si>
  <si>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</si>
  <si>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</si>
  <si>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</si>
  <si>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</si>
  <si>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</si>
  <si>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</si>
  <si>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</si>
  <si>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</si>
  <si>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</si>
  <si>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</si>
  <si>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</si>
  <si>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</si>
  <si>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</si>
  <si>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</si>
  <si>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</si>
  <si>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</si>
  <si>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</si>
  <si>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</si>
  <si>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</si>
  <si>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</si>
  <si>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</si>
  <si>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</si>
  <si>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</si>
  <si>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</si>
  <si>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</si>
  <si>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</si>
  <si>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</si>
  <si>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</si>
  <si>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</si>
  <si>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</si>
  <si>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</si>
  <si>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</si>
  <si>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</si>
  <si>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</si>
  <si>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</si>
  <si>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</si>
  <si>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</si>
  <si>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</si>
  <si>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</si>
  <si>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</si>
  <si>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</si>
  <si>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</si>
  <si>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</si>
  <si>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</si>
  <si>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</si>
  <si>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</si>
  <si>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</si>
  <si>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</si>
  <si>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</si>
  <si>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</si>
  <si>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</si>
  <si>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</si>
  <si>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</si>
  <si>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</si>
  <si>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</si>
  <si>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</si>
  <si>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</si>
  <si>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</si>
  <si>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</si>
  <si>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</si>
  <si>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</si>
  <si>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</si>
  <si>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</si>
  <si>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</si>
  <si>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</si>
  <si>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</si>
  <si>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</si>
  <si>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</si>
  <si>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</si>
  <si>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</si>
  <si>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</si>
  <si>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</si>
  <si>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</si>
  <si>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</si>
  <si>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</si>
  <si>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</si>
  <si>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</si>
  <si>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</si>
  <si>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</si>
  <si>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</si>
  <si>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</si>
  <si>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</si>
  <si>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</si>
  <si>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</si>
  <si>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</si>
  <si>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</si>
  <si>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</si>
  <si>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</si>
  <si>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</si>
  <si>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</si>
  <si>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</si>
  <si>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</si>
  <si>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</si>
  <si>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</si>
  <si>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</si>
  <si>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</si>
  <si>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</si>
  <si>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</si>
  <si>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</si>
  <si>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</si>
  <si>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</si>
  <si>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</si>
  <si>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</si>
  <si>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</si>
  <si>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</si>
  <si>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</si>
  <si>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</si>
  <si>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</si>
  <si>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</si>
  <si>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</si>
  <si>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</si>
  <si>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</si>
  <si>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</si>
  <si>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</si>
  <si>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</si>
  <si>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</si>
  <si>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</si>
  <si>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</si>
  <si>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</si>
  <si>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</si>
  <si>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</si>
  <si>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</si>
  <si>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</si>
  <si>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</si>
  <si>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</si>
  <si>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</si>
  <si>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</si>
  <si>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</si>
  <si>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</si>
  <si>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</si>
  <si>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</si>
  <si>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</si>
  <si>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</si>
  <si>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</si>
  <si>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</si>
  <si>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</si>
  <si>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</si>
  <si>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</si>
  <si>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</si>
  <si>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</si>
  <si>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</si>
  <si>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</si>
  <si>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</si>
  <si>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</si>
  <si>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</si>
  <si>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</si>
  <si>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</si>
  <si>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</si>
  <si>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</si>
  <si>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</si>
  <si>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</si>
  <si>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</si>
  <si>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</si>
  <si>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</si>
  <si>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</si>
  <si>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</si>
  <si>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</si>
  <si>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</si>
  <si>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</si>
  <si>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</si>
  <si>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</si>
  <si>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</si>
  <si>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</si>
  <si>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</si>
  <si>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</si>
  <si>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</si>
  <si>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</si>
  <si>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</si>
  <si>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</si>
  <si>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</si>
  <si>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</si>
  <si>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</si>
  <si>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</si>
  <si>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</si>
  <si>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</si>
  <si>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</si>
  <si>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</si>
  <si>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</si>
  <si>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</si>
  <si>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</si>
  <si>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</si>
  <si>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</si>
  <si>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</si>
  <si>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</si>
  <si>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</si>
  <si>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</si>
  <si>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</si>
  <si>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</si>
  <si>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</si>
  <si>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</si>
  <si>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</si>
  <si>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</si>
  <si>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</si>
  <si>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</si>
  <si>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</si>
  <si>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</si>
  <si>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</si>
  <si>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</si>
  <si>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</si>
  <si>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</si>
  <si>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</si>
  <si>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</si>
  <si>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</si>
  <si>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</si>
  <si>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</si>
  <si>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</si>
  <si>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</si>
  <si>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</si>
  <si>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</si>
  <si>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</si>
  <si>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</si>
  <si>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</si>
  <si>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</si>
  <si>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</si>
  <si>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</si>
  <si>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</si>
  <si>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</si>
  <si>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</si>
  <si>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</si>
  <si>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</si>
  <si>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</si>
  <si>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</si>
  <si>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</si>
  <si>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</si>
  <si>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</si>
  <si>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</si>
  <si>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</si>
  <si>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</si>
  <si>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</si>
  <si>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</si>
  <si>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</si>
  <si>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</si>
  <si>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</si>
  <si>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</si>
  <si>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</si>
  <si>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</si>
  <si>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</si>
  <si>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</si>
  <si>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</si>
  <si>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</si>
  <si>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</si>
  <si>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</si>
  <si>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</si>
  <si>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</si>
  <si>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</si>
  <si>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</si>
  <si>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</si>
  <si>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</si>
  <si>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</si>
  <si>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</si>
  <si>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</si>
  <si>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</si>
  <si>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</si>
  <si>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</si>
  <si>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</si>
  <si>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</si>
  <si>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</si>
  <si>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</si>
  <si>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</si>
  <si>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</si>
  <si>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</si>
  <si>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</si>
  <si>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</si>
  <si>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</si>
  <si>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</si>
  <si>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</si>
  <si>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</si>
  <si>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</si>
  <si>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</si>
  <si>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</si>
  <si>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</si>
  <si>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</si>
  <si>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</si>
  <si>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</si>
  <si>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</si>
  <si>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</si>
  <si>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</si>
  <si>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</si>
  <si>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</si>
  <si>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</si>
  <si>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</si>
  <si>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</si>
  <si>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</si>
  <si>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</si>
  <si>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</si>
  <si>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</si>
  <si>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</si>
  <si>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</si>
  <si>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</si>
  <si>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</si>
  <si>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</si>
  <si>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</si>
  <si>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</si>
  <si>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</si>
  <si>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</si>
  <si>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</si>
  <si>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</si>
  <si>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</si>
  <si>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</si>
  <si>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</si>
  <si>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</si>
  <si>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</si>
  <si>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</si>
  <si>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</si>
  <si>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</si>
  <si>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</si>
  <si>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</si>
  <si>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</si>
  <si>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</si>
  <si>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</si>
  <si>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</si>
  <si>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</si>
  <si>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</si>
  <si>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</si>
  <si>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</si>
  <si>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</si>
  <si>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</si>
  <si>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</si>
  <si>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</si>
  <si>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</si>
  <si>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</si>
  <si>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</si>
  <si>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</si>
  <si>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</si>
  <si>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</si>
  <si>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</si>
  <si>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</si>
  <si>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</si>
  <si>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</si>
  <si>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</si>
  <si>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</si>
  <si>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</si>
  <si>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</si>
  <si>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</si>
  <si>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</si>
  <si>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</si>
  <si>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</si>
  <si>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</si>
  <si>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</si>
  <si>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</si>
  <si>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</si>
  <si>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</si>
  <si>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</si>
  <si>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</si>
  <si>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</si>
  <si>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</si>
  <si>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</si>
  <si>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</si>
  <si>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</si>
  <si>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</si>
  <si>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</si>
  <si>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</si>
  <si>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</si>
  <si>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</si>
  <si>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</si>
  <si>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</si>
  <si>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</si>
  <si>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</si>
  <si>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</si>
  <si>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</si>
  <si>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</si>
  <si>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</si>
  <si>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</si>
  <si>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</si>
  <si>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</si>
  <si>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</si>
  <si>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</si>
  <si>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</si>
  <si>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</si>
  <si>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</si>
  <si>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</si>
  <si>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</si>
  <si>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</si>
  <si>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</si>
  <si>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</si>
  <si>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</si>
  <si>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</si>
  <si>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</si>
  <si>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</si>
  <si>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</si>
  <si>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</si>
  <si>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</si>
  <si>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</si>
  <si>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</si>
  <si>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</si>
  <si>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</si>
  <si>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</si>
  <si>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</si>
  <si>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</si>
  <si>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</si>
  <si>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</si>
  <si>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</si>
  <si>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</si>
  <si>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</si>
  <si>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</si>
  <si>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</si>
  <si>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</si>
  <si>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</si>
  <si>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</si>
  <si>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</si>
  <si>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</si>
  <si>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</si>
  <si>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</si>
  <si>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</si>
  <si>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</si>
  <si>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</si>
  <si>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</si>
  <si>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</si>
  <si>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</si>
  <si>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</si>
  <si>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</si>
  <si>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</si>
  <si>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</si>
  <si>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</si>
  <si>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</si>
  <si>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</si>
  <si>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</si>
  <si>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</si>
  <si>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</si>
  <si>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</si>
  <si>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</si>
  <si>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</si>
  <si>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</si>
  <si>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</si>
  <si>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</si>
  <si>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</si>
  <si>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</si>
  <si>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</si>
  <si>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</si>
  <si>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</si>
  <si>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</si>
  <si>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</si>
  <si>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</si>
  <si>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</si>
  <si>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</si>
  <si>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</si>
  <si>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</si>
  <si>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</si>
  <si>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</si>
  <si>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</si>
  <si>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</si>
  <si>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</si>
  <si>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</si>
  <si>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</si>
  <si>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</si>
  <si>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</si>
  <si>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</si>
  <si>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</si>
  <si>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</si>
  <si>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</si>
  <si>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</si>
  <si>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</si>
  <si>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</si>
  <si>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</si>
  <si>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</si>
  <si>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</si>
  <si>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</si>
  <si>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</si>
  <si>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</si>
  <si>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</si>
  <si>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</si>
  <si>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</si>
  <si>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</si>
  <si>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</si>
  <si>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</si>
  <si>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</si>
  <si>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</si>
  <si>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</si>
  <si>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</si>
  <si>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</si>
  <si>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</si>
  <si>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</si>
  <si>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</si>
  <si>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</si>
  <si>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</si>
  <si>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</si>
  <si>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</si>
  <si>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</si>
  <si>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</si>
  <si>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</si>
  <si>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</si>
  <si>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</si>
  <si>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</si>
  <si>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</si>
  <si>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</si>
  <si>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</si>
  <si>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</si>
  <si>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</si>
  <si>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</si>
  <si>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</si>
  <si>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</si>
  <si>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</si>
  <si>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</si>
  <si>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</si>
  <si>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</si>
  <si>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</si>
  <si>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</si>
  <si>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</si>
  <si>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</si>
  <si>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</si>
  <si>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</si>
  <si>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</si>
  <si>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</si>
  <si>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</si>
  <si>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</si>
  <si>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</si>
  <si>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</si>
  <si>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</si>
  <si>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</si>
  <si>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</si>
  <si>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</si>
  <si>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</si>
  <si>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</si>
  <si>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</si>
  <si>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</si>
  <si>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</si>
  <si>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</si>
  <si>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</si>
  <si>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</si>
  <si>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</si>
  <si>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</si>
  <si>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</si>
  <si>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</si>
  <si>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</si>
  <si>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</si>
  <si>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</si>
  <si>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</si>
  <si>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</si>
  <si>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</si>
  <si>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</si>
  <si>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</si>
  <si>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</si>
  <si>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</si>
  <si>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</si>
  <si>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</si>
  <si>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</si>
  <si>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</si>
  <si>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</si>
  <si>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</si>
  <si>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</si>
  <si>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</si>
  <si>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</si>
  <si>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</si>
  <si>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</si>
  <si>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</si>
  <si>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</si>
  <si>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</si>
  <si>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</si>
  <si>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</si>
  <si>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</si>
  <si>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</si>
  <si>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</si>
  <si>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</si>
  <si>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</si>
  <si>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</si>
  <si>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</si>
  <si>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</si>
  <si>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</si>
  <si>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</si>
  <si>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</si>
  <si>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</si>
  <si>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</si>
  <si>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</si>
  <si>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</si>
  <si>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</si>
  <si>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</si>
  <si>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</si>
  <si>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</si>
  <si>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</si>
  <si>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</si>
  <si>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</si>
  <si>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</si>
  <si>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</si>
  <si>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</si>
  <si>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</si>
  <si>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</si>
  <si>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</si>
  <si>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</si>
  <si>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</si>
  <si>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</si>
  <si>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</si>
  <si>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</si>
  <si>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</si>
  <si>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</si>
  <si>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</si>
  <si>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</si>
  <si>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</si>
  <si>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</si>
  <si>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</si>
  <si>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</si>
  <si>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</si>
  <si>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</si>
  <si>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</si>
  <si>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</si>
  <si>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</si>
  <si>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</si>
  <si>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</si>
  <si>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</si>
  <si>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</si>
  <si>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</si>
  <si>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</si>
  <si>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</si>
  <si>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</si>
  <si>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</si>
  <si>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</si>
  <si>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</si>
  <si>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</si>
  <si>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</si>
  <si>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</si>
  <si>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</si>
  <si>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</si>
  <si>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</si>
  <si>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</si>
  <si>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</si>
  <si>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</si>
  <si>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</si>
  <si>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</si>
  <si>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</si>
  <si>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</si>
  <si>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</si>
  <si>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</si>
  <si>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</si>
  <si>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</si>
  <si>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</si>
  <si>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</si>
  <si>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</si>
  <si>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</si>
  <si>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</si>
  <si>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</si>
  <si>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</si>
  <si>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</si>
  <si>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</si>
  <si>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</si>
  <si>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</si>
  <si>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</si>
  <si>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</si>
  <si>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</si>
  <si>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</si>
  <si>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</si>
  <si>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</si>
  <si>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</si>
  <si>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</si>
  <si>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</si>
  <si>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</si>
  <si>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</si>
  <si>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</si>
  <si>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</si>
  <si>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</si>
  <si>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</si>
  <si>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</si>
  <si>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</si>
  <si>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</si>
  <si>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</si>
  <si>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</si>
  <si>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</si>
  <si>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</si>
  <si>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</si>
  <si>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</si>
  <si>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</si>
  <si>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</si>
  <si>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</si>
  <si>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</si>
  <si>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</si>
  <si>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</si>
  <si>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</si>
  <si>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</si>
  <si>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</si>
  <si>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</si>
  <si>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</si>
  <si>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</si>
  <si>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</si>
  <si>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</si>
  <si>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</si>
  <si>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</si>
  <si>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</si>
  <si>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</si>
  <si>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</si>
  <si>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</si>
  <si>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</si>
  <si>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</si>
  <si>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</si>
  <si>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</si>
  <si>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</si>
  <si>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</si>
  <si>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</si>
  <si>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</si>
  <si>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</si>
  <si>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</si>
  <si>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</si>
  <si>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</si>
  <si>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</si>
  <si>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</si>
  <si>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</si>
  <si>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</si>
  <si>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</si>
  <si>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</si>
  <si>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</si>
  <si>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</si>
  <si>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</si>
  <si>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</si>
  <si>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</si>
  <si>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</si>
  <si>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</si>
  <si>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</si>
  <si>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</si>
  <si>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</si>
  <si>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</si>
  <si>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</si>
  <si>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</si>
  <si>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</si>
  <si>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</si>
  <si>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</si>
  <si>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</si>
  <si>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</si>
  <si>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</si>
  <si>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</si>
  <si>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</si>
  <si>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</si>
  <si>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</si>
  <si>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</si>
  <si>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</si>
  <si>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</si>
  <si>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</si>
  <si>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</si>
  <si>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</si>
  <si>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</si>
  <si>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</si>
  <si>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</si>
  <si>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</si>
  <si>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</si>
  <si>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</si>
  <si>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</si>
  <si>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</si>
  <si>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</si>
  <si>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</si>
  <si>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</si>
  <si>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</si>
  <si>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</si>
  <si>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</si>
  <si>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</si>
  <si>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</si>
  <si>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</si>
  <si>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</si>
  <si>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</si>
  <si>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</si>
  <si>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</si>
  <si>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</si>
  <si>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</si>
  <si>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</si>
  <si>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</si>
  <si>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</si>
  <si>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</si>
  <si>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</si>
  <si>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</si>
  <si>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</si>
  <si>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</si>
  <si>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</si>
  <si>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</si>
  <si>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</si>
  <si>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</si>
  <si>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</si>
  <si>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</si>
  <si>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</si>
  <si>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</si>
  <si>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</si>
  <si>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</si>
  <si>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</si>
  <si>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</si>
  <si>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</si>
  <si>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</si>
  <si>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</si>
  <si>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</si>
  <si>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</si>
  <si>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</si>
  <si>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</si>
  <si>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</si>
  <si>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</si>
  <si>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</si>
  <si>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</si>
  <si>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</si>
  <si>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</si>
  <si>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</si>
  <si>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</si>
  <si>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</si>
  <si>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</si>
  <si>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</si>
  <si>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</si>
  <si>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</si>
  <si>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</si>
  <si>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</si>
  <si>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</si>
  <si>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</si>
  <si>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</si>
  <si>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</si>
  <si>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</si>
  <si>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</si>
  <si>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</si>
  <si>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</si>
  <si>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</si>
  <si>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</si>
  <si>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</si>
  <si>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</si>
  <si>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</si>
  <si>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</si>
  <si>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</si>
  <si>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</si>
  <si>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</si>
  <si>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</si>
  <si>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</si>
  <si>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</si>
  <si>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</si>
  <si>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</si>
  <si>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</si>
  <si>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</si>
  <si>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</si>
  <si>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</si>
  <si>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</si>
  <si>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</si>
  <si>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</si>
  <si>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</si>
  <si>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</si>
  <si>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</si>
  <si>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</si>
  <si>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</si>
  <si>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</si>
  <si>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</si>
  <si>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</si>
  <si>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</si>
  <si>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</si>
  <si>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</si>
  <si>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</si>
  <si>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</si>
  <si>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</si>
  <si>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</si>
  <si>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</si>
  <si>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</si>
  <si>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</si>
  <si>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</si>
  <si>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</si>
  <si>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</si>
  <si>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</si>
  <si>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</si>
  <si>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</si>
  <si>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</si>
  <si>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</si>
  <si>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</si>
  <si>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</si>
  <si>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</si>
  <si>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</si>
  <si>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</si>
  <si>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</si>
  <si>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</si>
  <si>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</si>
  <si>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</si>
  <si>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</si>
  <si>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</si>
  <si>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</si>
  <si>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</si>
  <si>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</si>
  <si>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</si>
  <si>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</si>
  <si>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</si>
  <si>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</si>
  <si>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</si>
  <si>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</si>
  <si>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</si>
  <si>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</si>
  <si>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</si>
  <si>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</si>
  <si>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</si>
  <si>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</si>
  <si>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</si>
  <si>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</si>
  <si>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</si>
  <si>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</si>
  <si>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</si>
  <si>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</si>
  <si>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</si>
  <si>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</si>
  <si>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</si>
  <si>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</si>
  <si>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</si>
  <si>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</si>
  <si>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</si>
  <si>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</si>
  <si>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</si>
  <si>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</si>
  <si>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</si>
  <si>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</si>
  <si>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</si>
  <si>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</si>
  <si>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</si>
  <si>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</si>
  <si>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</si>
  <si>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</si>
  <si>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</si>
  <si>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</si>
  <si>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</si>
  <si>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</si>
  <si>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</si>
  <si>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</si>
  <si>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</si>
  <si>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</si>
  <si>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</si>
  <si>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</si>
  <si>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</si>
  <si>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</si>
  <si>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</si>
  <si>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</si>
  <si>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</si>
  <si>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</si>
  <si>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</si>
  <si>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</si>
  <si>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</si>
  <si>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</si>
  <si>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</si>
  <si>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</si>
  <si>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</si>
  <si>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</si>
  <si>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</si>
  <si>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</si>
  <si>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</si>
  <si>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</si>
  <si>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</si>
  <si>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</si>
  <si>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</si>
  <si>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</si>
  <si>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</si>
  <si>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</si>
  <si>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</si>
  <si>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</si>
  <si>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</si>
  <si>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</si>
  <si>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</si>
  <si>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</si>
  <si>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</si>
  <si>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</si>
  <si>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</si>
  <si>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</si>
  <si>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</si>
  <si>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</si>
  <si>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</si>
  <si>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</si>
  <si>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</si>
  <si>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</si>
  <si>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</si>
  <si>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</si>
  <si>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</si>
  <si>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</si>
  <si>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</si>
  <si>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</si>
  <si>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</si>
  <si>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</si>
  <si>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</si>
  <si>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</si>
  <si>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</si>
  <si>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</si>
  <si>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</si>
  <si>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</si>
  <si>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</si>
  <si>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</si>
  <si>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</si>
  <si>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</si>
  <si>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</si>
  <si>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</si>
  <si>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</si>
  <si>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</si>
  <si>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</si>
  <si>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</si>
  <si>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</si>
  <si>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</si>
  <si>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</si>
  <si>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</si>
  <si>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</si>
  <si>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</si>
  <si>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</si>
  <si>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</si>
  <si>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</si>
  <si>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</si>
  <si>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</si>
  <si>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</si>
  <si>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</si>
  <si>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</si>
  <si>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</si>
  <si>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</si>
  <si>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</si>
  <si>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</si>
  <si>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</si>
  <si>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</si>
  <si>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</si>
  <si>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</si>
  <si>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</si>
  <si>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</si>
  <si>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</si>
  <si>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</si>
  <si>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</si>
  <si>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</si>
  <si>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</si>
  <si>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</si>
  <si>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</si>
  <si>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</si>
  <si>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</si>
  <si>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</si>
  <si>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</si>
  <si>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</si>
  <si>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</si>
  <si>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</si>
  <si>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</si>
  <si>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</si>
  <si>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</si>
  <si>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</si>
  <si>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</si>
  <si>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</si>
  <si>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</si>
  <si>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</si>
  <si>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</si>
  <si>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</si>
  <si>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</si>
  <si>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</si>
  <si>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</si>
  <si>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</si>
  <si>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</si>
  <si>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</si>
  <si>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</si>
  <si>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</si>
  <si>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</si>
  <si>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</si>
  <si>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</si>
  <si>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</si>
  <si>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</si>
  <si>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</si>
  <si>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</si>
  <si>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</si>
  <si>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</si>
  <si>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</si>
  <si>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</si>
  <si>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</si>
  <si>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</si>
  <si>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</si>
  <si>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</si>
  <si>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</si>
  <si>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</si>
  <si>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</si>
  <si>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</si>
  <si>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</si>
  <si>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</si>
  <si>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</si>
  <si>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</si>
  <si>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</si>
  <si>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</si>
  <si>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</si>
  <si>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</si>
  <si>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</si>
  <si>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</si>
  <si>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</si>
  <si>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</si>
  <si>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</si>
  <si>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</si>
  <si>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</si>
  <si>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</si>
  <si>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</si>
  <si>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</si>
  <si>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</si>
  <si>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</si>
  <si>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</si>
  <si>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</si>
  <si>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</si>
  <si>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</si>
  <si>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</si>
  <si>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</si>
  <si>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</si>
  <si>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</si>
  <si>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</si>
  <si>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</si>
  <si>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</si>
  <si>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</si>
  <si>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</si>
  <si>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</si>
  <si>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</si>
  <si>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</si>
  <si>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</si>
  <si>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</si>
  <si>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</si>
  <si>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</si>
  <si>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</si>
  <si>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</si>
  <si>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</si>
  <si>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</si>
  <si>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</si>
  <si>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</si>
  <si>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</si>
  <si>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</si>
  <si>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</si>
  <si>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</si>
  <si>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</si>
  <si>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</si>
  <si>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</si>
  <si>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</si>
  <si>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</si>
  <si>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</si>
  <si>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</si>
  <si>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</si>
  <si>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</si>
  <si>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</si>
  <si>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</si>
  <si>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</si>
  <si>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</si>
  <si>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</si>
  <si>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</si>
  <si>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</si>
  <si>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</si>
  <si>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</si>
  <si>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</si>
  <si>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</si>
  <si>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</si>
  <si>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</si>
  <si>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</si>
  <si>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</si>
  <si>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</si>
  <si>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</si>
  <si>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</si>
  <si>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</si>
  <si>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</si>
  <si>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</si>
  <si>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</si>
  <si>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</si>
  <si>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</si>
  <si>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</si>
  <si>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</si>
  <si>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</si>
  <si>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</si>
  <si>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</si>
  <si>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</si>
  <si>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</si>
  <si>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</si>
  <si>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</si>
  <si>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</si>
  <si>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</si>
  <si>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</si>
  <si>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</si>
  <si>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</si>
  <si>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</si>
  <si>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</si>
  <si>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</si>
  <si>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</si>
  <si>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</si>
  <si>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</si>
  <si>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</si>
  <si>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</si>
  <si>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</si>
  <si>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</si>
  <si>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</si>
  <si>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</si>
  <si>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</si>
  <si>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</si>
  <si>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</si>
  <si>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</si>
  <si>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</si>
  <si>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</si>
  <si>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</si>
  <si>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</si>
  <si>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</si>
  <si>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</si>
  <si>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</si>
  <si>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</si>
  <si>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</si>
  <si>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</si>
  <si>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</si>
  <si>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</si>
  <si>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</si>
  <si>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</si>
  <si>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</si>
  <si>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</si>
  <si>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</si>
  <si>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</si>
  <si>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</si>
  <si>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</si>
  <si>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</si>
  <si>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</si>
  <si>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</si>
  <si>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</si>
  <si>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</si>
  <si>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</si>
  <si>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</si>
  <si>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</si>
  <si>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</si>
  <si>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</si>
  <si>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</si>
  <si>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</si>
  <si>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</si>
  <si>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</si>
  <si>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</si>
  <si>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</si>
  <si>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</si>
  <si>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</si>
  <si>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</si>
  <si>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</si>
  <si>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</si>
  <si>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</si>
  <si>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</si>
  <si>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</si>
  <si>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</si>
  <si>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</si>
  <si>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</si>
  <si>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</si>
  <si>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</si>
  <si>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</si>
  <si>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</si>
  <si>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</si>
  <si>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</si>
  <si>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</si>
  <si>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</si>
  <si>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</si>
  <si>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</si>
  <si>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</si>
  <si>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</si>
  <si>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</si>
  <si>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</si>
  <si>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</si>
  <si>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</si>
  <si>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</si>
  <si>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</si>
  <si>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</si>
  <si>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</si>
  <si>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</si>
  <si>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</si>
  <si>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</si>
  <si>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</si>
  <si>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</si>
  <si>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</si>
  <si>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</si>
  <si>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</si>
  <si>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</si>
  <si>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</si>
  <si>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</si>
  <si>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</si>
  <si>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</si>
  <si>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</si>
  <si>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</si>
  <si>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</si>
  <si>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</si>
  <si>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</si>
  <si>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</si>
  <si>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</si>
  <si>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</si>
  <si>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</si>
  <si>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</si>
  <si>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</si>
  <si>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</si>
  <si>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</si>
  <si>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</si>
  <si>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</si>
  <si>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</si>
  <si>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</si>
  <si>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</si>
  <si>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</si>
  <si>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</si>
  <si>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</si>
  <si>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</si>
  <si>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</si>
  <si>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</si>
  <si>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</si>
  <si>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</si>
  <si>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</si>
  <si>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</si>
  <si>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</si>
  <si>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</si>
  <si>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</si>
  <si>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</si>
  <si>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</si>
  <si>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</si>
  <si>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</si>
  <si>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</si>
  <si>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</si>
  <si>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</si>
  <si>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</si>
  <si>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</si>
  <si>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</si>
  <si>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</si>
  <si>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</si>
  <si>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</si>
  <si>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</si>
  <si>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</si>
  <si>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</si>
  <si>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</si>
  <si>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</si>
  <si>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</si>
  <si>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</si>
  <si>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</si>
  <si>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</si>
  <si>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</si>
  <si>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</si>
  <si>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</si>
  <si>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</si>
  <si>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</si>
  <si>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</si>
  <si>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</si>
  <si>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</si>
  <si>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</si>
  <si>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</si>
  <si>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</si>
  <si>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</si>
  <si>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</si>
  <si>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</si>
  <si>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</si>
  <si>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</si>
  <si>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</si>
  <si>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</si>
  <si>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</si>
  <si>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</si>
  <si>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</si>
  <si>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</si>
  <si>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</si>
  <si>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</si>
  <si>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</si>
  <si>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</si>
  <si>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</si>
  <si>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</si>
  <si>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</si>
  <si>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</si>
  <si>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</si>
  <si>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</si>
  <si>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</si>
  <si>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</si>
  <si>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</si>
  <si>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</si>
  <si>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</si>
  <si>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</si>
  <si>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</si>
  <si>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</si>
  <si>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</si>
  <si>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</si>
  <si>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</si>
  <si>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</si>
  <si>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</si>
  <si>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</si>
  <si>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</si>
  <si>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</si>
  <si>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</si>
  <si>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</si>
  <si>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</si>
  <si>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</si>
  <si>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</si>
  <si>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</si>
  <si>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</si>
  <si>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</si>
  <si>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</si>
  <si>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</si>
  <si>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</si>
  <si>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</si>
  <si>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</si>
  <si>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</si>
  <si>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</si>
  <si>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</si>
  <si>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</si>
  <si>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</si>
  <si>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</si>
  <si>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</si>
  <si>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</si>
  <si>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</si>
  <si>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</si>
  <si>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</si>
  <si>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</si>
  <si>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</si>
  <si>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</si>
  <si>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</si>
  <si>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</si>
  <si>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</si>
  <si>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</si>
  <si>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</si>
  <si>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</si>
  <si>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</si>
  <si>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</si>
  <si>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</si>
  <si>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</si>
  <si>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</si>
  <si>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</si>
  <si>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</si>
  <si>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</si>
  <si>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</si>
  <si>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</si>
  <si>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</si>
  <si>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</si>
  <si>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</si>
  <si>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</si>
  <si>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</si>
  <si>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</si>
  <si>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</si>
  <si>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</si>
  <si>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</si>
  <si>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</si>
  <si>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</si>
  <si>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</si>
  <si>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</si>
  <si>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</si>
  <si>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</si>
  <si>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</si>
  <si>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</si>
  <si>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</si>
  <si>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</si>
  <si>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</si>
  <si>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</si>
  <si>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</si>
  <si>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</si>
  <si>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</si>
  <si>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</si>
  <si>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</si>
  <si>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</si>
  <si>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</si>
  <si>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</si>
  <si>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</si>
  <si>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</si>
  <si>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</si>
  <si>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</si>
  <si>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</si>
  <si>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</si>
  <si>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</si>
  <si>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</si>
  <si>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</si>
  <si>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</si>
  <si>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</si>
  <si>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</si>
  <si>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</si>
  <si>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</si>
  <si>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</si>
  <si>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</si>
  <si>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</si>
  <si>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</si>
  <si>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</si>
  <si>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</si>
  <si>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</si>
  <si>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</si>
  <si>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</si>
  <si>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</si>
  <si>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</si>
  <si>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</si>
  <si>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</si>
  <si>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</si>
  <si>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</si>
  <si>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</si>
  <si>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</si>
  <si>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</si>
  <si>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</si>
  <si>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</si>
  <si>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</si>
  <si>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</si>
  <si>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</si>
  <si>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</si>
  <si>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</si>
  <si>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</si>
  <si>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</si>
  <si>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</si>
  <si>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</si>
  <si>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</si>
  <si>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</si>
  <si>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</si>
  <si>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</si>
  <si>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</si>
  <si>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</si>
  <si>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</si>
  <si>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</si>
  <si>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</si>
  <si>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</si>
  <si>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</si>
  <si>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</si>
  <si>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</si>
  <si>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</si>
  <si>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</si>
  <si>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</si>
  <si>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</si>
  <si>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</si>
  <si>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</si>
  <si>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</si>
  <si>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</si>
  <si>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</si>
  <si>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</si>
  <si>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</si>
  <si>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</si>
  <si>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</si>
  <si>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</si>
  <si>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</si>
  <si>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</si>
  <si>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</si>
  <si>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</si>
  <si>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</si>
  <si>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</si>
  <si>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</si>
  <si>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</si>
  <si>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</si>
  <si>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</si>
  <si>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</si>
  <si>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</si>
  <si>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</si>
  <si>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</si>
  <si>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</si>
  <si>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</si>
  <si>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</si>
  <si>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</si>
  <si>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</si>
  <si>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</si>
  <si>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</si>
  <si>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</si>
  <si>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</si>
  <si>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</si>
  <si>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</si>
  <si>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</si>
  <si>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</si>
  <si>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</si>
  <si>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</si>
  <si>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</si>
  <si>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</si>
  <si>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</si>
  <si>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</si>
  <si>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</si>
  <si>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</si>
  <si>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</si>
  <si>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</si>
  <si>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</si>
  <si>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</si>
  <si>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</si>
  <si>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</si>
  <si>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</si>
  <si>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</si>
  <si>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</si>
  <si>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</si>
  <si>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</si>
  <si>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</si>
  <si>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</si>
  <si>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</si>
  <si>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</si>
  <si>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</si>
  <si>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</si>
  <si>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</si>
  <si>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</si>
  <si>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</si>
  <si>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</si>
  <si>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</si>
  <si>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</si>
  <si>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</si>
  <si>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</si>
  <si>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</si>
  <si>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</si>
  <si>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</si>
  <si>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</si>
  <si>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</si>
  <si>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</si>
  <si>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</si>
  <si>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</si>
  <si>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</si>
  <si>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</si>
  <si>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</si>
  <si>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</si>
  <si>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</si>
  <si>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</si>
  <si>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</si>
  <si>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</si>
  <si>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</si>
  <si>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</si>
  <si>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</si>
  <si>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</si>
  <si>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</si>
  <si>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</si>
  <si>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</si>
  <si>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</si>
  <si>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</si>
  <si>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</si>
  <si>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</si>
  <si>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</si>
  <si>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</si>
  <si>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</si>
  <si>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</si>
  <si>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</si>
  <si>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</si>
  <si>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</si>
  <si>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</si>
  <si>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</si>
  <si>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</si>
  <si>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</si>
  <si>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</si>
  <si>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</si>
  <si>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</si>
  <si>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</si>
  <si>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</si>
  <si>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</si>
  <si>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</si>
  <si>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</si>
  <si>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</si>
  <si>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</si>
  <si>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</si>
  <si>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</si>
  <si>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</si>
  <si>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</si>
  <si>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</si>
  <si>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</si>
  <si>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</si>
  <si>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</si>
  <si>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</si>
  <si>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</si>
  <si>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</si>
  <si>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</si>
  <si>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</si>
  <si>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</si>
  <si>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</si>
  <si>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</si>
  <si>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</si>
  <si>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</si>
  <si>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</si>
  <si>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</si>
  <si>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</si>
  <si>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</si>
  <si>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</si>
  <si>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</si>
  <si>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</si>
  <si>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</si>
  <si>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</si>
  <si>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</si>
  <si>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</si>
  <si>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</si>
  <si>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</si>
  <si>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</si>
  <si>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</si>
  <si>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</si>
  <si>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</si>
  <si>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</si>
  <si>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</si>
  <si>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</si>
  <si>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</si>
  <si>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</si>
  <si>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</si>
  <si>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</si>
  <si>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</si>
  <si>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</si>
  <si>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</si>
  <si>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</si>
  <si>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</si>
  <si>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</si>
  <si>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</si>
  <si>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</si>
  <si>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</si>
  <si>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</si>
  <si>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</si>
  <si>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</si>
  <si>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</si>
  <si>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</si>
  <si>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</si>
  <si>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</si>
  <si>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</si>
  <si>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</si>
  <si>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</si>
  <si>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</si>
  <si>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</si>
  <si>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</si>
  <si>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</si>
  <si>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</si>
  <si>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</si>
  <si>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</si>
  <si>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</si>
  <si>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</si>
  <si>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</si>
  <si>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</si>
  <si>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</si>
  <si>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</si>
  <si>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</si>
  <si>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</si>
  <si>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</si>
  <si>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</si>
  <si>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</si>
  <si>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</si>
  <si>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</si>
  <si>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</si>
  <si>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</si>
  <si>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</si>
  <si>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</si>
  <si>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</si>
  <si>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</si>
  <si>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</si>
  <si>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</si>
  <si>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</si>
  <si>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</si>
  <si>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</si>
  <si>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</si>
  <si>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</si>
  <si>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</si>
  <si>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</si>
  <si>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</si>
  <si>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</si>
  <si>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</si>
  <si>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</si>
  <si>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</si>
  <si>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</si>
  <si>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</si>
  <si>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</si>
  <si>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</si>
  <si>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</si>
  <si>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</si>
  <si>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</si>
  <si>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</si>
  <si>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</si>
  <si>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</si>
  <si>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</si>
  <si>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</si>
  <si>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</si>
  <si>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</si>
  <si>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</si>
  <si>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</si>
  <si>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</si>
  <si>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</si>
  <si>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</si>
  <si>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</si>
  <si>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</si>
  <si>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</si>
  <si>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</si>
  <si>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</si>
  <si>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</si>
  <si>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</si>
  <si>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</si>
  <si>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</si>
  <si>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</si>
  <si>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</si>
  <si>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</si>
  <si>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</si>
  <si>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</si>
  <si>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</si>
  <si>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</si>
  <si>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</si>
  <si>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</si>
  <si>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</si>
  <si>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</si>
  <si>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</si>
  <si>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</si>
  <si>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</si>
  <si>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</si>
  <si>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</si>
  <si>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</si>
  <si>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</si>
  <si>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</si>
  <si>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</si>
  <si>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</si>
  <si>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</si>
  <si>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</si>
  <si>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</si>
  <si>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</si>
  <si>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</si>
  <si>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</si>
  <si>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</si>
  <si>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</si>
  <si>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</si>
  <si>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</si>
  <si>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</si>
  <si>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</si>
  <si>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</si>
  <si>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</si>
  <si>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</si>
  <si>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</si>
  <si>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</si>
  <si>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</si>
  <si>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</si>
  <si>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</si>
  <si>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</si>
  <si>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</si>
  <si>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</si>
  <si>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</si>
  <si>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</si>
  <si>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</si>
  <si>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</si>
  <si>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</si>
  <si>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</si>
  <si>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</si>
  <si>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</si>
  <si>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</si>
  <si>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</si>
  <si>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</si>
  <si>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</si>
  <si>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</si>
  <si>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</si>
  <si>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</si>
  <si>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</si>
  <si>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</si>
  <si>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</si>
  <si>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</si>
  <si>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</si>
  <si>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</si>
  <si>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</si>
  <si>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</si>
  <si>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</si>
  <si>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</si>
  <si>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</si>
  <si>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</si>
  <si>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</si>
  <si>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</si>
  <si>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</si>
  <si>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</si>
  <si>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</si>
  <si>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</si>
  <si>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</si>
  <si>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</si>
  <si>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</si>
  <si>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</si>
  <si>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</si>
  <si>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</si>
  <si>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</si>
  <si>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</si>
  <si>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</si>
  <si>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</si>
  <si>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</si>
  <si>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</si>
  <si>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</si>
  <si>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</si>
  <si>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</si>
  <si>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</si>
  <si>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</si>
  <si>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</si>
  <si>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</si>
  <si>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</si>
  <si>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</si>
  <si>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</si>
  <si>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</si>
  <si>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</si>
  <si>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</si>
  <si>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</si>
  <si>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</si>
  <si>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</si>
  <si>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</si>
  <si>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</si>
  <si>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</si>
  <si>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</si>
  <si>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</si>
  <si>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</si>
  <si>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</si>
  <si>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</si>
  <si>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</si>
  <si>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</si>
  <si>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</si>
  <si>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</si>
  <si>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</si>
  <si>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</si>
  <si>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</si>
  <si>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</si>
  <si>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</si>
  <si>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</si>
  <si>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</si>
  <si>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</si>
  <si>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</si>
  <si>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</si>
  <si>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</si>
  <si>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</si>
  <si>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</si>
  <si>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</si>
  <si>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</si>
  <si>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</si>
  <si>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</si>
  <si>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</si>
  <si>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</si>
  <si>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</si>
  <si>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</si>
  <si>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</si>
  <si>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</si>
  <si>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</si>
  <si>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</si>
  <si>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</si>
  <si>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</si>
  <si>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</si>
  <si>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</si>
  <si>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</si>
  <si>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</si>
  <si>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</si>
  <si>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</si>
  <si>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</si>
  <si>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</si>
  <si>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</si>
  <si>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</si>
  <si>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</si>
  <si>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</si>
  <si>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</si>
  <si>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</si>
  <si>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</si>
  <si>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</si>
  <si>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</si>
  <si>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</si>
  <si>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</si>
  <si>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</si>
  <si>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</si>
  <si>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</si>
  <si>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</si>
  <si>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</si>
  <si>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</si>
  <si>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</si>
  <si>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</si>
  <si>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</si>
  <si>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</si>
  <si>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</si>
  <si>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</si>
  <si>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</si>
  <si>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</si>
  <si>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</si>
  <si>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</si>
  <si>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</si>
  <si>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</si>
  <si>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</si>
  <si>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</si>
  <si>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</si>
  <si>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</si>
  <si>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</si>
  <si>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</si>
  <si>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</si>
  <si>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</si>
  <si>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</si>
  <si>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</si>
  <si>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</si>
  <si>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</si>
  <si>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</si>
  <si>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</si>
  <si>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</si>
  <si>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</si>
  <si>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</si>
  <si>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</si>
  <si>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</si>
  <si>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</si>
  <si>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</si>
  <si>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</si>
  <si>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</si>
  <si>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</si>
  <si>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</si>
  <si>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</si>
  <si>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</si>
  <si>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</si>
  <si>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</si>
  <si>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</si>
  <si>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</si>
  <si>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</si>
  <si>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</si>
  <si>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</si>
  <si>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</si>
  <si>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</si>
  <si>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</si>
  <si>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</si>
  <si>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</si>
  <si>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</si>
  <si>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</si>
  <si>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</si>
  <si>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</si>
  <si>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</si>
  <si>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</si>
  <si>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</si>
  <si>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</si>
  <si>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</si>
  <si>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</si>
  <si>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</si>
  <si>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</si>
  <si>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</si>
  <si>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</si>
  <si>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</si>
  <si>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</si>
  <si>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</si>
  <si>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</si>
  <si>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</si>
  <si>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</si>
  <si>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</si>
  <si>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</si>
  <si>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</si>
  <si>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</si>
  <si>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</si>
  <si>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</si>
  <si>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</si>
  <si>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</si>
  <si>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</si>
  <si>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</si>
  <si>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</si>
  <si>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</si>
  <si>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</si>
  <si>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</si>
  <si>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</si>
  <si>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</si>
  <si>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</si>
  <si>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</si>
  <si>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</si>
  <si>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</si>
  <si>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</si>
  <si>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</si>
  <si>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</si>
  <si>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</si>
  <si>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</si>
  <si>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</si>
  <si>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</si>
  <si>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</si>
  <si>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</si>
  <si>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</si>
  <si>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</si>
  <si>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</si>
  <si>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</si>
  <si>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</si>
  <si>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</si>
  <si>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</si>
  <si>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</si>
  <si>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</si>
  <si>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</si>
  <si>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</si>
  <si>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</si>
  <si>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</si>
  <si>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</si>
  <si>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</si>
  <si>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</si>
  <si>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</si>
  <si>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</si>
  <si>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</si>
  <si>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</si>
  <si>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</si>
  <si>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</si>
  <si>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</si>
  <si>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</si>
  <si>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</si>
  <si>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</si>
  <si>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</si>
  <si>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</si>
  <si>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</si>
  <si>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</si>
  <si>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</si>
  <si>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</si>
  <si>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</si>
  <si>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</si>
  <si>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</si>
  <si>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</si>
  <si>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</si>
  <si>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</si>
  <si>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</si>
  <si>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</si>
  <si>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</si>
  <si>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</si>
  <si>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</si>
  <si>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</si>
  <si>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</si>
  <si>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</si>
  <si>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</si>
  <si>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</si>
  <si>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</si>
  <si>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</si>
  <si>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</si>
  <si>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</si>
  <si>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</si>
  <si>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</si>
  <si>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</si>
  <si>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</si>
  <si>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</si>
  <si>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</si>
  <si>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</si>
  <si>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</si>
  <si>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</si>
  <si>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</si>
  <si>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</si>
  <si>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</si>
  <si>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</si>
  <si>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</si>
  <si>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</si>
  <si>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</si>
  <si>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</si>
  <si>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</si>
  <si>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</si>
  <si>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</si>
  <si>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</si>
  <si>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</si>
  <si>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</si>
  <si>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</si>
  <si>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</si>
  <si>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</si>
  <si>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</si>
  <si>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</si>
  <si>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</si>
  <si>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</si>
  <si>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</si>
  <si>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</si>
  <si>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</si>
  <si>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</si>
  <si>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</si>
  <si>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</si>
  <si>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</si>
  <si>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</si>
  <si>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</si>
  <si>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</si>
  <si>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</si>
  <si>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</si>
  <si>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</si>
  <si>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</si>
  <si>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</si>
  <si>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</si>
  <si>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</si>
  <si>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</si>
  <si>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</si>
  <si>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</si>
  <si>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</si>
  <si>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</si>
  <si>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</si>
  <si>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</si>
  <si>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</si>
  <si>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</si>
  <si>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</si>
  <si>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</si>
  <si>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</si>
  <si>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</si>
  <si>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</si>
  <si>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</si>
  <si>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</si>
  <si>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</si>
  <si>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</si>
  <si>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</si>
  <si>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</si>
  <si>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</si>
  <si>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</si>
  <si>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</si>
  <si>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</si>
  <si>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</si>
  <si>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</si>
  <si>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</si>
  <si>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</si>
  <si>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</si>
  <si>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</si>
  <si>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</si>
  <si>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</si>
  <si>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</si>
  <si>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</si>
  <si>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</si>
  <si>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</si>
  <si>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</si>
  <si>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</si>
  <si>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</si>
  <si>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</si>
  <si>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</si>
  <si>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</si>
  <si>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</si>
  <si>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</si>
  <si>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</si>
  <si>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</si>
  <si>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</si>
  <si>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</si>
  <si>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</si>
  <si>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</si>
  <si>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</si>
  <si>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</si>
  <si>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</si>
  <si>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</si>
  <si>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</si>
  <si>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</si>
  <si>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</si>
  <si>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</si>
  <si>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</si>
  <si>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</si>
  <si>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</si>
  <si>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</si>
  <si>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</si>
  <si>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</si>
  <si>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</si>
  <si>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</si>
  <si>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</si>
  <si>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</si>
  <si>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</si>
  <si>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</si>
  <si>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</si>
  <si>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</si>
  <si>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</si>
  <si>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</si>
  <si>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</si>
  <si>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</si>
  <si>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</si>
  <si>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</si>
  <si>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</si>
  <si>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</si>
  <si>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</si>
  <si>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</si>
  <si>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</si>
  <si>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</si>
  <si>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</si>
  <si>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</si>
  <si>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</si>
  <si>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</si>
  <si>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</si>
  <si>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</si>
  <si>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</si>
  <si>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</si>
  <si>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</si>
  <si>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</si>
  <si>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</si>
  <si>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</si>
  <si>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</si>
  <si>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</si>
  <si>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</si>
  <si>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</si>
  <si>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</si>
  <si>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</si>
  <si>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</si>
  <si>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</si>
  <si>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</si>
  <si>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</si>
  <si>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</si>
  <si>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</si>
  <si>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</si>
  <si>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</si>
  <si>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</si>
  <si>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</si>
  <si>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</si>
  <si>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</si>
  <si>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</si>
  <si>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</si>
  <si>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</si>
  <si>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</si>
  <si>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</si>
  <si>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</si>
  <si>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</si>
  <si>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</si>
  <si>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</si>
  <si>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</si>
  <si>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</si>
  <si>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</si>
  <si>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</si>
  <si>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</si>
  <si>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</si>
  <si>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</si>
  <si>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</si>
  <si>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</si>
  <si>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</si>
  <si>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</si>
  <si>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</si>
  <si>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</si>
  <si>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</si>
  <si>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</si>
  <si>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</si>
  <si>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</si>
  <si>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</si>
  <si>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</si>
  <si>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</si>
  <si>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</si>
  <si>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</si>
  <si>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</si>
  <si>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</si>
  <si>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</si>
  <si>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</si>
  <si>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</si>
  <si>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</si>
  <si>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</si>
  <si>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</si>
  <si>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</si>
  <si>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</si>
  <si>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</si>
  <si>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</si>
  <si>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</si>
  <si>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</si>
  <si>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</si>
  <si>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</si>
  <si>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</si>
  <si>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</si>
  <si>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</si>
  <si>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</si>
  <si>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</si>
  <si>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</si>
  <si>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</si>
  <si>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</si>
  <si>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</si>
  <si>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</si>
  <si>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</si>
  <si>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</si>
  <si>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</si>
  <si>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</si>
  <si>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</si>
  <si>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</si>
  <si>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</si>
  <si>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</si>
  <si>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</si>
  <si>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</si>
  <si>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</si>
  <si>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</si>
  <si>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</si>
  <si>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</si>
  <si>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</si>
  <si>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</si>
  <si>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</si>
  <si>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</si>
  <si>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</si>
  <si>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</si>
  <si>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</si>
  <si>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</si>
  <si>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</si>
  <si>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</si>
  <si>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</si>
  <si>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</si>
  <si>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</si>
  <si>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</si>
  <si>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</si>
  <si>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</si>
  <si>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</si>
  <si>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</si>
  <si>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</si>
  <si>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</si>
  <si>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</si>
  <si>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</si>
  <si>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</si>
  <si>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</si>
  <si>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</si>
  <si>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</si>
  <si>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</si>
  <si>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</si>
  <si>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</si>
  <si>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</si>
  <si>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</si>
  <si>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</si>
  <si>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</si>
  <si>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</si>
  <si>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</si>
  <si>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</si>
  <si>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</si>
  <si>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</si>
  <si>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</si>
  <si>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</si>
  <si>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</si>
  <si>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</si>
  <si>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</si>
  <si>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</si>
  <si>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</si>
  <si>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</si>
  <si>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</si>
  <si>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</si>
  <si>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</si>
  <si>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</si>
  <si>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</si>
  <si>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</si>
  <si>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</si>
  <si>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</si>
  <si>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</si>
  <si>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</si>
  <si>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</si>
  <si>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</si>
  <si>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</si>
  <si>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</si>
  <si>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</si>
  <si>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</si>
  <si>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</si>
  <si>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</si>
  <si>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</si>
  <si>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</si>
  <si>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</si>
  <si>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</si>
  <si>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</si>
  <si>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</si>
  <si>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</si>
  <si>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</si>
  <si>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</si>
  <si>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</si>
  <si>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</si>
  <si>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</si>
  <si>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</si>
  <si>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</si>
  <si>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</si>
  <si>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</si>
  <si>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</si>
  <si>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</si>
  <si>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</si>
  <si>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</si>
  <si>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</si>
  <si>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</si>
  <si>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</si>
  <si>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</si>
  <si>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</si>
  <si>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</si>
  <si>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</si>
  <si>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</si>
  <si>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</si>
  <si>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</si>
  <si>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</si>
  <si>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</si>
  <si>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</si>
  <si>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</si>
  <si>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</si>
  <si>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</si>
  <si>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</si>
  <si>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</si>
  <si>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</si>
  <si>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</si>
  <si>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</si>
  <si>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</si>
  <si>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</si>
  <si>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</si>
  <si>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</si>
  <si>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</si>
  <si>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</si>
  <si>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</si>
  <si>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</si>
  <si>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</si>
  <si>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</si>
  <si>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</si>
  <si>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</si>
  <si>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</si>
  <si>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</si>
  <si>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</si>
  <si>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</si>
  <si>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</si>
  <si>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</si>
  <si>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</si>
  <si>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</si>
  <si>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</si>
  <si>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</si>
  <si>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</si>
  <si>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</si>
  <si>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</si>
  <si>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</si>
  <si>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</si>
  <si>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</si>
  <si>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</si>
  <si>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</si>
  <si>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</si>
  <si>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</si>
  <si>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</si>
  <si>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</si>
  <si>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</si>
  <si>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</si>
  <si>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</si>
  <si>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</si>
  <si>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</si>
  <si>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</si>
  <si>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</si>
  <si>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</si>
  <si>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</si>
  <si>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</si>
  <si>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</si>
  <si>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</si>
  <si>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</si>
  <si>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</si>
  <si>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</si>
  <si>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</si>
  <si>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</si>
  <si>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</si>
  <si>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</si>
  <si>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</si>
  <si>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</si>
  <si>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</si>
  <si>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</si>
  <si>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</si>
  <si>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</si>
  <si>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</si>
  <si>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</si>
  <si>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</si>
  <si>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</si>
  <si>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</si>
  <si>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</si>
  <si>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</si>
  <si>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</si>
  <si>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</si>
  <si>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</si>
  <si>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</si>
  <si>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</si>
  <si>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</si>
  <si>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</si>
  <si>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</si>
  <si>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</si>
  <si>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</si>
  <si>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</si>
  <si>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</si>
  <si>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</si>
  <si>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</si>
  <si>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</si>
  <si>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</si>
  <si>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</si>
  <si>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</si>
  <si>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</si>
  <si>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</si>
  <si>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</si>
  <si>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</si>
  <si>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</si>
  <si>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</si>
  <si>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</si>
  <si>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</si>
  <si>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</si>
  <si>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</si>
  <si>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</si>
  <si>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</si>
  <si>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</si>
  <si>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</si>
  <si>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</si>
  <si>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</si>
  <si>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</si>
  <si>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</si>
  <si>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</si>
  <si>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</si>
  <si>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</si>
  <si>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</si>
  <si>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</si>
  <si>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</si>
  <si>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</si>
  <si>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</si>
  <si>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</si>
  <si>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</si>
  <si>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</si>
  <si>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</si>
  <si>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</si>
  <si>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</si>
  <si>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</si>
  <si>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</si>
  <si>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</si>
  <si>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</si>
  <si>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</si>
  <si>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</si>
  <si>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</si>
  <si>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</si>
  <si>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</si>
  <si>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</si>
  <si>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</si>
  <si>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</si>
  <si>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</si>
  <si>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</si>
  <si>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</si>
  <si>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</si>
  <si>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</si>
  <si>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</si>
  <si>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</si>
  <si>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</si>
  <si>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</si>
  <si>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</si>
  <si>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</si>
  <si>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</si>
  <si>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</si>
  <si>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</si>
  <si>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</si>
  <si>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</si>
  <si>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</si>
  <si>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</si>
  <si>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</si>
  <si>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</si>
  <si>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</si>
  <si>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</si>
  <si>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</si>
  <si>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</si>
  <si>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</si>
  <si>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</si>
  <si>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</si>
  <si>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</si>
  <si>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</si>
  <si>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</si>
  <si>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</si>
  <si>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</si>
  <si>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</si>
  <si>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</si>
  <si>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</si>
  <si>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</si>
  <si>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</si>
  <si>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</si>
  <si>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</si>
  <si>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</si>
  <si>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</si>
  <si>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</si>
  <si>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</si>
  <si>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</si>
  <si>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</si>
  <si>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</si>
  <si>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</si>
  <si>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</si>
  <si>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</si>
  <si>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</si>
  <si>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</si>
  <si>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</si>
  <si>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</si>
  <si>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</si>
  <si>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</si>
  <si>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</si>
  <si>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</si>
  <si>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</si>
  <si>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</si>
  <si>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</si>
  <si>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</si>
  <si>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</si>
  <si>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</si>
  <si>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</si>
  <si>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</si>
  <si>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</si>
  <si>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</si>
  <si>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</si>
  <si>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</si>
  <si>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</si>
  <si>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</si>
  <si>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</si>
  <si>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</si>
  <si>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</si>
  <si>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</si>
  <si>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</si>
  <si>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</si>
  <si>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</si>
  <si>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</si>
  <si>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</si>
  <si>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</si>
  <si>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</si>
  <si>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</si>
  <si>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</si>
  <si>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</si>
  <si>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</si>
  <si>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</si>
  <si>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</si>
  <si>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</si>
  <si>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</si>
  <si>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</si>
  <si>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</si>
  <si>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</si>
  <si>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</si>
  <si>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</si>
  <si>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</si>
  <si>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</si>
  <si>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</si>
  <si>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</si>
  <si>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</si>
  <si>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</si>
  <si>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</si>
  <si>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</si>
  <si>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</si>
  <si>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</si>
  <si>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</si>
  <si>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</si>
  <si>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</si>
  <si>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</si>
  <si>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</si>
  <si>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</si>
  <si>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</si>
  <si>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</si>
  <si>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</si>
  <si>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</si>
  <si>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</si>
  <si>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</si>
  <si>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</si>
  <si>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</si>
  <si>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</si>
  <si>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</si>
  <si>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</si>
  <si>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</si>
  <si>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</si>
  <si>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</si>
  <si>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</si>
  <si>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</si>
  <si>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</si>
  <si>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</si>
  <si>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</si>
  <si>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</si>
  <si>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</si>
  <si>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</si>
  <si>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</si>
  <si>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</si>
  <si>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</si>
  <si>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</si>
  <si>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</si>
  <si>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</si>
  <si>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</si>
  <si>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</si>
  <si>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</si>
  <si>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</si>
  <si>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</si>
  <si>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</si>
  <si>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</si>
  <si>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</si>
  <si>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</si>
  <si>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</si>
  <si>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</si>
  <si>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</si>
  <si>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</si>
  <si>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</si>
  <si>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</si>
  <si>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</si>
  <si>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</si>
  <si>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</si>
  <si>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</si>
  <si>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</si>
  <si>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</si>
  <si>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</si>
  <si>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</si>
  <si>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</si>
  <si>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</si>
  <si>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</si>
  <si>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</si>
  <si>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</si>
  <si>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</si>
  <si>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</si>
  <si>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</si>
  <si>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</si>
  <si>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</si>
  <si>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</si>
  <si>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</si>
  <si>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</si>
  <si>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</si>
  <si>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</si>
  <si>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</si>
  <si>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</si>
  <si>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</si>
  <si>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</si>
  <si>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</si>
  <si>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</si>
  <si>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</si>
  <si>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</si>
  <si>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</si>
  <si>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</si>
  <si>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</si>
  <si>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</si>
  <si>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</si>
  <si>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</si>
  <si>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</si>
  <si>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</si>
  <si>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</si>
  <si>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</si>
  <si>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</si>
  <si>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</si>
  <si>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</si>
  <si>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</si>
  <si>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</si>
  <si>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</si>
  <si>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</si>
  <si>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</si>
  <si>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</si>
  <si>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</si>
  <si>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</si>
  <si>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</si>
  <si>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</si>
  <si>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</si>
  <si>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</si>
  <si>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</si>
  <si>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</si>
  <si>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</si>
  <si>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</si>
  <si>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</si>
  <si>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</si>
  <si>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</si>
  <si>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</si>
  <si>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</si>
  <si>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</si>
  <si>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</si>
  <si>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</si>
  <si>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</si>
  <si>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</si>
  <si>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</si>
  <si>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</si>
  <si>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</si>
  <si>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</si>
  <si>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</si>
  <si>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</si>
  <si>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</si>
  <si>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</si>
  <si>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</si>
  <si>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</si>
  <si>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</si>
  <si>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</si>
  <si>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</si>
  <si>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</si>
  <si>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</si>
  <si>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</si>
  <si>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</si>
  <si>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</si>
  <si>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</si>
  <si>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</si>
  <si>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</si>
  <si>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</si>
  <si>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</si>
  <si>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</si>
  <si>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</si>
  <si>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</si>
  <si>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</si>
  <si>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</si>
  <si>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</si>
  <si>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</si>
  <si>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</si>
  <si>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</si>
  <si>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</si>
  <si>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</si>
  <si>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</si>
  <si>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</si>
  <si>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</si>
  <si>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</si>
  <si>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</si>
  <si>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</si>
  <si>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</si>
  <si>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</si>
  <si>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</si>
  <si>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</si>
  <si>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</si>
  <si>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</si>
  <si>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</si>
  <si>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</si>
  <si>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</si>
  <si>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</si>
  <si>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</si>
  <si>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</si>
  <si>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</si>
  <si>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</si>
  <si>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</si>
  <si>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</si>
  <si>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</si>
  <si>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</si>
  <si>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</si>
  <si>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</si>
  <si>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</si>
  <si>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</si>
  <si>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</si>
  <si>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</si>
  <si>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</si>
  <si>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</si>
  <si>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</si>
  <si>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</si>
  <si>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</si>
  <si>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</si>
  <si>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</si>
  <si>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</si>
  <si>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</si>
  <si>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</si>
  <si>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</si>
  <si>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</si>
  <si>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</si>
  <si>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</si>
  <si>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</si>
  <si>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</si>
  <si>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</si>
  <si>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</si>
  <si>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</si>
  <si>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</si>
  <si>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</si>
  <si>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</si>
  <si>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</si>
  <si>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</si>
  <si>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</si>
  <si>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</si>
  <si>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</si>
  <si>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</si>
  <si>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</si>
  <si>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</si>
  <si>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</si>
  <si>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</si>
  <si>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</si>
  <si>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</si>
  <si>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</si>
  <si>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</si>
  <si>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</si>
  <si>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</si>
  <si>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</si>
  <si>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</si>
  <si>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</si>
  <si>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</si>
  <si>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</si>
  <si>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</si>
  <si>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</si>
  <si>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</si>
  <si>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</si>
  <si>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</si>
  <si>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</si>
  <si>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</si>
  <si>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</si>
  <si>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</si>
  <si>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</si>
  <si>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</si>
  <si>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</si>
  <si>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</si>
  <si>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</si>
  <si>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</si>
  <si>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</si>
  <si>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</si>
  <si>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</si>
  <si>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</si>
  <si>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</si>
  <si>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</si>
  <si>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</si>
  <si>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</si>
  <si>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</si>
  <si>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</si>
  <si>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</si>
  <si>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</si>
  <si>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</si>
  <si>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</si>
  <si>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</si>
  <si>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</si>
  <si>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</si>
  <si>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</si>
  <si>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</si>
  <si>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</si>
  <si>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</si>
  <si>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</si>
  <si>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</si>
  <si>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</si>
  <si>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</si>
  <si>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</si>
  <si>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</si>
  <si>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</si>
  <si>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</si>
  <si>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</si>
  <si>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</si>
  <si>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</si>
  <si>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</si>
  <si>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</si>
  <si>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</si>
  <si>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</si>
  <si>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</si>
  <si>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</si>
  <si>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</si>
  <si>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</si>
  <si>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</si>
  <si>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</si>
  <si>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</si>
  <si>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</si>
  <si>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</si>
  <si>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</si>
  <si>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</si>
  <si>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</si>
  <si>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</si>
  <si>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</si>
  <si>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</si>
  <si>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</si>
  <si>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</si>
  <si>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</si>
  <si>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</si>
  <si>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</si>
  <si>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</si>
  <si>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</si>
  <si>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</si>
  <si>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</si>
  <si>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</si>
  <si>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</si>
  <si>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</si>
  <si>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</si>
  <si>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</si>
  <si>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</si>
  <si>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</si>
  <si>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</si>
  <si>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</si>
  <si>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</si>
  <si>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</si>
  <si>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</si>
  <si>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</si>
  <si>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</si>
  <si>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</si>
  <si>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</si>
  <si>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</si>
  <si>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</si>
  <si>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</si>
  <si>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</si>
  <si>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</si>
  <si>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</si>
  <si>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</si>
  <si>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</si>
  <si>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</si>
  <si>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</si>
  <si>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</si>
  <si>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</si>
  <si>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</si>
  <si>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</si>
  <si>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</si>
  <si>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</si>
  <si>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</si>
  <si>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</si>
  <si>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</si>
  <si>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</si>
  <si>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</si>
  <si>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</si>
  <si>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</si>
  <si>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</si>
  <si>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</si>
  <si>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</si>
  <si>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</si>
  <si>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</si>
  <si>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</si>
  <si>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</si>
  <si>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</si>
  <si>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</si>
  <si>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</si>
  <si>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</si>
  <si>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</si>
  <si>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</si>
  <si>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</si>
  <si>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</si>
  <si>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</si>
  <si>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</si>
  <si>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</si>
  <si>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</si>
  <si>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</si>
  <si>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</si>
  <si>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</si>
  <si>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</si>
  <si>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</si>
  <si>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</si>
  <si>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</si>
  <si>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</si>
  <si>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</si>
  <si>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</si>
  <si>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</si>
  <si>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</si>
  <si>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</si>
  <si>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</si>
  <si>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</si>
  <si>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</si>
  <si>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</si>
  <si>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</si>
  <si>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</si>
  <si>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</si>
  <si>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</si>
  <si>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</si>
  <si>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</si>
  <si>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</si>
  <si>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</si>
  <si>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</si>
  <si>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</si>
  <si>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</si>
  <si>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</si>
  <si>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</si>
  <si>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</si>
  <si>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</si>
  <si>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</si>
  <si>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</si>
  <si>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</si>
  <si>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</si>
  <si>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</si>
  <si>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</si>
  <si>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</si>
  <si>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</si>
  <si>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</si>
  <si>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</si>
  <si>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</si>
  <si>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</si>
  <si>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</si>
  <si>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</si>
  <si>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</si>
  <si>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</si>
  <si>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</si>
  <si>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</si>
  <si>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</si>
  <si>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</si>
  <si>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</si>
  <si>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</si>
  <si>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</si>
  <si>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</si>
  <si>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</si>
  <si>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</si>
  <si>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</si>
  <si>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</si>
  <si>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</si>
  <si>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</si>
  <si>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</si>
  <si>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</si>
  <si>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</si>
  <si>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</si>
  <si>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</si>
  <si>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</si>
  <si>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</si>
  <si>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</si>
  <si>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</si>
  <si>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</si>
  <si>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</si>
  <si>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</si>
  <si>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</si>
  <si>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</si>
  <si>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</si>
  <si>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</si>
  <si>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</si>
  <si>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</si>
  <si>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</si>
  <si>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</si>
  <si>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</si>
  <si>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</si>
  <si>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</si>
  <si>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</si>
  <si>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</si>
  <si>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</si>
  <si>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</si>
  <si>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</si>
  <si>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</si>
  <si>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</si>
  <si>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</si>
  <si>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</si>
  <si>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</si>
  <si>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</si>
  <si>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</si>
  <si>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</si>
  <si>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</si>
  <si>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</si>
  <si>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</si>
  <si>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</si>
  <si>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</si>
  <si>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</si>
  <si>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</si>
  <si>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</si>
  <si>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</si>
  <si>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</si>
  <si>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</si>
  <si>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</si>
  <si>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</si>
  <si>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</si>
  <si>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</si>
  <si>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</si>
  <si>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</si>
  <si>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</si>
  <si>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</si>
  <si>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</si>
  <si>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</si>
  <si>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</si>
  <si>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</si>
  <si>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</si>
  <si>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</si>
  <si>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</si>
  <si>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</si>
  <si>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</si>
  <si>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</si>
  <si>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</si>
  <si>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</si>
  <si>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</si>
  <si>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</si>
  <si>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</si>
  <si>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</si>
  <si>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</si>
  <si>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</si>
  <si>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</si>
  <si>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</si>
  <si>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</si>
  <si>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</si>
  <si>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</si>
  <si>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</si>
  <si>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</si>
  <si>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</si>
  <si>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</si>
  <si>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</si>
  <si>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</si>
  <si>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</si>
  <si>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</si>
  <si>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</si>
  <si>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</si>
  <si>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</si>
  <si>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</si>
  <si>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</si>
  <si>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</si>
  <si>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</si>
  <si>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</si>
  <si>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</si>
  <si>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</si>
  <si>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</si>
  <si>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</si>
  <si>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</si>
  <si>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</si>
  <si>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</si>
  <si>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</si>
  <si>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</si>
  <si>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</si>
  <si>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</si>
  <si>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</si>
  <si>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</si>
  <si>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</si>
  <si>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</si>
  <si>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</si>
  <si>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</si>
  <si>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</si>
  <si>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</si>
  <si>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</si>
  <si>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</si>
  <si>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</si>
  <si>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</si>
  <si>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</si>
  <si>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</si>
  <si>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</si>
  <si>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</si>
  <si>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</si>
  <si>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</si>
  <si>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</si>
  <si>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</si>
  <si>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</si>
  <si>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</si>
  <si>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</si>
  <si>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</si>
  <si>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</si>
  <si>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</si>
  <si>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</si>
  <si>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</si>
  <si>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</si>
  <si>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</si>
  <si>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</si>
  <si>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</si>
  <si>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</si>
  <si>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</si>
  <si>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</si>
  <si>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</si>
  <si>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</si>
  <si>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</si>
  <si>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</si>
  <si>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</si>
  <si>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</si>
  <si>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</si>
  <si>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</si>
  <si>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</si>
  <si>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</si>
  <si>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</si>
  <si>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</si>
  <si>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</si>
  <si>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</si>
  <si>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</si>
  <si>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</si>
  <si>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</si>
  <si>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</si>
  <si>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</si>
  <si>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</si>
  <si>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</si>
  <si>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</si>
  <si>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</si>
  <si>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</si>
  <si>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</si>
  <si>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</si>
  <si>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</si>
  <si>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</si>
  <si>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</si>
  <si>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</si>
  <si>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</si>
  <si>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</si>
  <si>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</si>
  <si>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</si>
  <si>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</si>
  <si>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</si>
  <si>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</si>
  <si>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</si>
  <si>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</si>
  <si>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</si>
  <si>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</si>
  <si>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</si>
  <si>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</si>
  <si>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</si>
  <si>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</si>
  <si>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</si>
  <si>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</si>
  <si>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</si>
  <si>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</si>
  <si>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</si>
  <si>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</si>
  <si>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</si>
  <si>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</si>
  <si>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</si>
  <si>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</si>
  <si>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</si>
  <si>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</si>
  <si>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</si>
  <si>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</si>
  <si>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</si>
  <si>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</si>
  <si>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</si>
  <si>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</si>
  <si>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</si>
  <si>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</si>
  <si>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</si>
  <si>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</si>
  <si>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</si>
  <si>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</si>
  <si>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</si>
  <si>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</si>
  <si>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</si>
  <si>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</si>
  <si>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</si>
  <si>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</si>
  <si>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</si>
  <si>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</si>
  <si>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</si>
  <si>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</si>
  <si>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</si>
  <si>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</si>
  <si>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</si>
  <si>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</si>
  <si>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</si>
  <si>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</si>
  <si>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</si>
  <si>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</si>
  <si>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</si>
  <si>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</si>
  <si>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</si>
  <si>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</si>
  <si>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</si>
  <si>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</si>
  <si>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</si>
  <si>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</si>
  <si>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</si>
  <si>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</si>
  <si>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</si>
  <si>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</si>
  <si>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</si>
  <si>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</si>
  <si>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</si>
  <si>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</si>
  <si>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</si>
  <si>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</si>
  <si>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</si>
  <si>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</si>
  <si>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</si>
  <si>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</si>
  <si>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</si>
  <si>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</si>
  <si>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</si>
  <si>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</si>
  <si>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</si>
  <si>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</si>
  <si>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</si>
  <si>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</si>
  <si>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</si>
  <si>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</si>
  <si>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</si>
  <si>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</si>
  <si>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</si>
  <si>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</si>
  <si>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</si>
  <si>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</si>
  <si>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</si>
  <si>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</si>
  <si>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</si>
  <si>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</si>
  <si>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</si>
  <si>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</si>
  <si>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</si>
  <si>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</si>
  <si>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</si>
  <si>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</si>
  <si>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</si>
  <si>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</si>
  <si>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</si>
  <si>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</si>
  <si>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</si>
  <si>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</si>
  <si>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</si>
  <si>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</si>
  <si>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</si>
  <si>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</si>
  <si>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</si>
  <si>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</si>
  <si>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</si>
  <si>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</si>
  <si>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</si>
  <si>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</si>
  <si>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</si>
  <si>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</si>
  <si>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</si>
  <si>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</si>
  <si>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</si>
  <si>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</si>
  <si>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</si>
  <si>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</si>
  <si>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</si>
  <si>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</si>
  <si>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</si>
  <si>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</si>
  <si>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</si>
  <si>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</si>
  <si>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</si>
  <si>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</si>
  <si>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</si>
  <si>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</si>
  <si>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</si>
  <si>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</si>
  <si>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</si>
  <si>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</si>
  <si>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</si>
  <si>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</si>
  <si>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</si>
  <si>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</si>
  <si>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</si>
  <si>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</si>
  <si>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</si>
  <si>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</si>
  <si>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</si>
  <si>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</si>
  <si>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</si>
  <si>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</si>
  <si>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</si>
  <si>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</si>
  <si>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</si>
  <si>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</si>
  <si>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</si>
  <si>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</si>
  <si>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</si>
  <si>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</si>
  <si>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</si>
  <si>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</si>
  <si>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</si>
  <si>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</si>
  <si>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</si>
  <si>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</si>
  <si>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</si>
  <si>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</si>
  <si>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</si>
  <si>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</si>
  <si>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</si>
  <si>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</si>
  <si>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</si>
  <si>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</si>
  <si>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</si>
  <si>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</si>
  <si>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</si>
  <si>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</si>
  <si>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</si>
  <si>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</si>
  <si>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</si>
  <si>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</si>
  <si>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</si>
  <si>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</si>
  <si>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</si>
  <si>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</si>
  <si>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</si>
  <si>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</si>
  <si>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</si>
  <si>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</si>
  <si>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</si>
  <si>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</si>
  <si>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</si>
  <si>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</si>
  <si>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</si>
  <si>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</si>
  <si>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</si>
  <si>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</si>
  <si>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</si>
  <si>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</si>
  <si>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</si>
  <si>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</si>
  <si>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</si>
  <si>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</si>
  <si>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</si>
  <si>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</si>
  <si>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</si>
  <si>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</si>
  <si>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</si>
  <si>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</si>
  <si>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</si>
  <si>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</si>
  <si>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</si>
  <si>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</si>
  <si>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</si>
  <si>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</si>
  <si>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</si>
  <si>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</si>
  <si>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</si>
  <si>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</si>
  <si>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</si>
  <si>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</si>
  <si>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</si>
  <si>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</si>
  <si>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</si>
  <si>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</si>
  <si>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</si>
  <si>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</si>
  <si>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</si>
  <si>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</si>
  <si>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</si>
  <si>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</si>
  <si>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</si>
  <si>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</si>
  <si>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</si>
  <si>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</si>
  <si>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</si>
  <si>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</si>
  <si>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</si>
  <si>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</si>
  <si>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</si>
  <si>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</si>
  <si>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</si>
  <si>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</si>
  <si>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</si>
  <si>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</si>
  <si>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</si>
  <si>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</si>
  <si>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</si>
  <si>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</si>
  <si>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</si>
  <si>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</si>
  <si>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</si>
  <si>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</si>
  <si>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</si>
  <si>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</si>
  <si>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</si>
  <si>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</si>
  <si>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</si>
  <si>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</si>
  <si>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</si>
  <si>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</si>
  <si>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</si>
  <si>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</si>
  <si>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</si>
  <si>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</si>
  <si>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</si>
  <si>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</si>
  <si>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</si>
  <si>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</si>
  <si>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</si>
  <si>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</si>
  <si>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</si>
  <si>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</si>
  <si>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</si>
  <si>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</si>
  <si>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</si>
  <si>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</si>
  <si>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</si>
  <si>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</si>
  <si>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</si>
  <si>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</si>
  <si>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</si>
  <si>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</si>
  <si>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</si>
  <si>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</si>
  <si>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</si>
  <si>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</si>
  <si>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</si>
  <si>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</si>
  <si>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</si>
  <si>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</si>
  <si>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</si>
  <si>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</si>
  <si>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</si>
  <si>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</si>
  <si>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</si>
  <si>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</si>
  <si>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</si>
  <si>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</si>
  <si>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</si>
  <si>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</si>
  <si>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</si>
  <si>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</si>
  <si>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</si>
  <si>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</si>
  <si>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</si>
  <si>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</si>
  <si>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</si>
  <si>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</si>
  <si>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</si>
  <si>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</si>
  <si>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</si>
  <si>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</si>
  <si>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</si>
  <si>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</si>
  <si>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</si>
  <si>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</si>
  <si>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</si>
  <si>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</si>
  <si>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</si>
  <si>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</si>
  <si>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</si>
  <si>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</si>
  <si>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</si>
  <si>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</si>
  <si>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</si>
  <si>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</si>
  <si>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</si>
  <si>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</si>
  <si>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</si>
  <si>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</si>
  <si>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</si>
  <si>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</si>
  <si>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</si>
  <si>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</si>
  <si>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</si>
  <si>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</si>
  <si>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</si>
  <si>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</si>
  <si>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</si>
  <si>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</si>
  <si>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</si>
  <si>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</si>
  <si>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</si>
  <si>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</si>
  <si>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</si>
  <si>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</si>
  <si>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</si>
  <si>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</si>
  <si>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</si>
  <si>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</si>
  <si>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</si>
  <si>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</si>
  <si>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</si>
  <si>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</si>
  <si>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</si>
  <si>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</si>
  <si>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</si>
  <si>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</si>
  <si>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</si>
  <si>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</si>
  <si>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</si>
  <si>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</si>
  <si>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</si>
  <si>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</si>
  <si>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</si>
  <si>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</si>
  <si>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</si>
  <si>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</si>
  <si>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</si>
  <si>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</si>
  <si>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</si>
  <si>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</si>
  <si>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</si>
  <si>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</si>
  <si>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</si>
  <si>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</si>
  <si>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</si>
  <si>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</si>
  <si>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</si>
  <si>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</si>
  <si>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</si>
  <si>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</si>
  <si>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</si>
  <si>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</si>
  <si>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</si>
  <si>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</si>
  <si>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</si>
  <si>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</si>
  <si>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</si>
  <si>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</si>
  <si>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</si>
  <si>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</si>
  <si>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</si>
  <si>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</si>
  <si>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</si>
  <si>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</si>
  <si>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</si>
  <si>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</si>
  <si>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</si>
  <si>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</si>
  <si>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</si>
  <si>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</si>
  <si>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</si>
  <si>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</si>
  <si>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</si>
  <si>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</si>
  <si>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</si>
  <si>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</si>
  <si>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</si>
  <si>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</si>
  <si>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</si>
  <si>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</si>
  <si>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</si>
  <si>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</si>
  <si>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</si>
  <si>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</si>
  <si>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</si>
  <si>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</si>
  <si>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</si>
  <si>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</si>
  <si>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</si>
  <si>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</si>
  <si>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</si>
  <si>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</si>
  <si>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</si>
  <si>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</si>
  <si>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</si>
  <si>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</si>
  <si>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</si>
  <si>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</si>
  <si>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</si>
  <si>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</si>
  <si>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</si>
  <si>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</si>
  <si>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</si>
  <si>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</si>
  <si>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</si>
  <si>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</si>
  <si>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</si>
  <si>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</si>
  <si>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</si>
  <si>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</si>
  <si>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</si>
  <si>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</si>
  <si>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</si>
  <si>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</si>
  <si>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</si>
  <si>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</si>
  <si>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</si>
  <si>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</si>
  <si>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</si>
  <si>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</si>
  <si>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</si>
  <si>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</si>
  <si>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</si>
  <si>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</si>
  <si>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</si>
  <si>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</si>
  <si>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</si>
  <si>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</si>
  <si>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</si>
  <si>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</si>
  <si>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</si>
  <si>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</si>
  <si>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</si>
  <si>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</si>
  <si>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</si>
  <si>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</si>
  <si>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</si>
  <si>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</si>
  <si>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</si>
  <si>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</si>
  <si>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</si>
  <si>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</si>
  <si>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</si>
  <si>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</si>
  <si>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</si>
  <si>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</si>
  <si>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</si>
  <si>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</si>
  <si>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</si>
  <si>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</si>
  <si>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</si>
  <si>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</si>
  <si>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</si>
  <si>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</si>
  <si>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</si>
  <si>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</si>
  <si>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</si>
  <si>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</si>
  <si>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</si>
  <si>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</si>
  <si>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</si>
  <si>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</si>
  <si>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</si>
  <si>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</si>
  <si>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</si>
  <si>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</si>
  <si>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</si>
  <si>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</si>
  <si>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</si>
  <si>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</si>
  <si>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</si>
  <si>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</si>
  <si>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</si>
  <si>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</si>
  <si>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</si>
  <si>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</si>
  <si>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</si>
  <si>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</si>
  <si>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</si>
  <si>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</si>
  <si>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</si>
  <si>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</si>
  <si>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</si>
  <si>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</si>
  <si>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</si>
  <si>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</si>
  <si>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</si>
  <si>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</si>
  <si>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</si>
  <si>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</si>
  <si>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</si>
  <si>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</si>
  <si>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</si>
  <si>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</si>
  <si>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</si>
  <si>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</si>
  <si>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</si>
  <si>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</si>
  <si>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</si>
  <si>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</si>
  <si>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</si>
  <si>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</si>
  <si>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</si>
  <si>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</si>
  <si>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</si>
  <si>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</si>
  <si>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</si>
  <si>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</si>
  <si>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</si>
  <si>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</si>
  <si>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</si>
  <si>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</si>
  <si>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</si>
  <si>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</si>
  <si>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</si>
  <si>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</si>
  <si>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</si>
  <si>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</si>
  <si>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</si>
  <si>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</si>
  <si>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</si>
  <si>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</si>
  <si>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</si>
  <si>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</si>
  <si>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</si>
  <si>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</si>
  <si>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</si>
  <si>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</si>
  <si>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</si>
  <si>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</si>
  <si>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</si>
  <si>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</si>
  <si>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</si>
  <si>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</si>
  <si>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</si>
  <si>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</si>
  <si>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</si>
  <si>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</si>
  <si>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</si>
  <si>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</si>
  <si>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</si>
  <si>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</si>
  <si>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</si>
  <si>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</si>
  <si>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</si>
  <si>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</si>
  <si>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</si>
  <si>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</si>
  <si>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</si>
  <si>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</si>
  <si>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</si>
  <si>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</si>
  <si>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</si>
  <si>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</si>
  <si>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</si>
  <si>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</si>
  <si>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</si>
  <si>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</si>
  <si>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</si>
  <si>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</si>
  <si>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</si>
  <si>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</si>
  <si>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</si>
  <si>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</si>
  <si>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</si>
  <si>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</si>
  <si>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</si>
  <si>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</si>
  <si>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</si>
  <si>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</si>
  <si>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</si>
  <si>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</si>
  <si>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</si>
  <si>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</si>
  <si>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</si>
  <si>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</si>
  <si>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</si>
  <si>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</si>
  <si>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</si>
  <si>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</si>
  <si>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</si>
  <si>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</si>
  <si>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</si>
  <si>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</si>
  <si>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</si>
  <si>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</si>
  <si>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</si>
  <si>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</si>
  <si>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</si>
  <si>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</si>
  <si>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</si>
  <si>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</si>
  <si>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</si>
  <si>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</si>
  <si>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</si>
  <si>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</si>
  <si>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</si>
  <si>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</si>
  <si>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</si>
  <si>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</si>
  <si>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</si>
  <si>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</si>
  <si>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</si>
  <si>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</si>
  <si>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</si>
  <si>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</si>
  <si>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</si>
  <si>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</si>
  <si>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</si>
  <si>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</si>
  <si>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</si>
  <si>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</si>
  <si>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</si>
  <si>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</si>
  <si>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</si>
  <si>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</si>
  <si>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</si>
  <si>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</si>
  <si>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</si>
  <si>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</si>
  <si>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</si>
  <si>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</si>
  <si>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</si>
  <si>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</si>
  <si>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</si>
  <si>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</si>
  <si>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</si>
  <si>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</si>
  <si>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</si>
  <si>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</si>
  <si>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</si>
  <si>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</si>
  <si>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</si>
  <si>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</si>
  <si>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</si>
  <si>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</si>
  <si>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</si>
  <si>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</si>
  <si>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</si>
  <si>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</si>
  <si>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</si>
  <si>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</si>
  <si>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</si>
  <si>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</si>
  <si>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</si>
  <si>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</si>
  <si>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</si>
  <si>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</si>
  <si>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</si>
  <si>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</si>
  <si>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</si>
  <si>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</si>
  <si>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</si>
  <si>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</si>
  <si>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</si>
  <si>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</si>
  <si>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</si>
  <si>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</si>
  <si>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</si>
  <si>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</si>
  <si>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</si>
  <si>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</si>
  <si>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</si>
  <si>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</si>
  <si>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</si>
  <si>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</si>
  <si>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</si>
  <si>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</si>
  <si>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</si>
  <si>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</si>
  <si>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</si>
  <si>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</si>
  <si>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</si>
  <si>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</si>
  <si>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</si>
  <si>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</si>
  <si>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</si>
  <si>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</si>
  <si>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</si>
  <si>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</si>
  <si>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</si>
  <si>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</si>
  <si>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</si>
  <si>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</si>
  <si>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</si>
  <si>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</si>
  <si>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</si>
  <si>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</si>
  <si>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</si>
  <si>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</si>
  <si>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</si>
  <si>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</si>
  <si>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</si>
  <si>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</si>
  <si>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</si>
  <si>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</si>
  <si>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</si>
  <si>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</si>
  <si>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</si>
  <si>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</si>
  <si>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</si>
  <si>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</si>
  <si>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</si>
  <si>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</si>
  <si>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</si>
  <si>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</si>
  <si>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</si>
  <si>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</si>
  <si>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</si>
  <si>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</si>
  <si>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</si>
  <si>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</si>
  <si>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</si>
  <si>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</si>
  <si>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</si>
  <si>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</si>
  <si>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</si>
  <si>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</si>
  <si>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</si>
  <si>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</si>
  <si>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</si>
  <si>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</si>
  <si>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</si>
  <si>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</si>
  <si>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</si>
  <si>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</si>
  <si>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</si>
  <si>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</si>
  <si>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</si>
  <si>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</si>
  <si>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</si>
  <si>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</si>
  <si>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</si>
  <si>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</si>
  <si>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</si>
  <si>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</si>
  <si>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</si>
  <si>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</si>
  <si>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</si>
  <si>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</si>
  <si>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</si>
  <si>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</si>
  <si>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</si>
  <si>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</si>
  <si>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</si>
  <si>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</si>
  <si>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</si>
  <si>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</si>
  <si>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</si>
  <si>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</si>
  <si>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</si>
  <si>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</si>
  <si>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</si>
  <si>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</si>
  <si>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</si>
  <si>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</si>
  <si>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</si>
  <si>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</si>
  <si>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</si>
  <si>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</si>
  <si>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</si>
  <si>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</si>
  <si>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</si>
  <si>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</si>
  <si>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</si>
  <si>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</si>
  <si>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</si>
  <si>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</si>
  <si>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</si>
  <si>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</si>
  <si>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</si>
  <si>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</si>
  <si>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</si>
  <si>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</si>
  <si>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</si>
  <si>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</si>
  <si>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</si>
  <si>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</si>
  <si>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</si>
  <si>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</si>
  <si>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</si>
  <si>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</si>
  <si>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</si>
  <si>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</si>
  <si>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</si>
  <si>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</si>
  <si>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</si>
  <si>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</si>
  <si>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</si>
  <si>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</si>
  <si>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</si>
  <si>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</si>
  <si>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</si>
  <si>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</si>
  <si>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</si>
  <si>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</si>
  <si>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</si>
  <si>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</si>
  <si>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</si>
  <si>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</si>
  <si>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</si>
  <si>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</si>
  <si>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</si>
  <si>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</si>
  <si>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</si>
  <si>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</si>
  <si>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</si>
  <si>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</si>
  <si>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</si>
  <si>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</si>
  <si>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</si>
  <si>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</si>
  <si>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</si>
  <si>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</si>
  <si>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</si>
  <si>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</si>
  <si>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</si>
  <si>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</si>
  <si>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</si>
  <si>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</si>
  <si>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</si>
  <si>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</si>
  <si>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</si>
  <si>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</si>
  <si>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</si>
  <si>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</si>
  <si>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</si>
  <si>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</si>
  <si>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</si>
  <si>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</si>
  <si>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</si>
  <si>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</si>
  <si>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</si>
  <si>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</si>
  <si>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</si>
  <si>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</si>
  <si>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</si>
  <si>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</si>
  <si>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</si>
  <si>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</si>
  <si>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</si>
  <si>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</si>
  <si>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</si>
  <si>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</si>
  <si>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</si>
  <si>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</si>
  <si>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</si>
  <si>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</si>
  <si>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</si>
  <si>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</si>
  <si>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</si>
  <si>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</si>
  <si>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</si>
  <si>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</si>
  <si>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</si>
  <si>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</si>
  <si>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</si>
  <si>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</si>
  <si>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</si>
  <si>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</si>
  <si>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</si>
  <si>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</si>
  <si>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</si>
  <si>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</si>
  <si>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</si>
  <si>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</si>
  <si>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</si>
  <si>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</si>
  <si>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</si>
  <si>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</si>
  <si>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</si>
  <si>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</si>
  <si>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</si>
  <si>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</si>
  <si>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</si>
  <si>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</si>
  <si>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</si>
  <si>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</si>
  <si>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</si>
  <si>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</si>
  <si>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</si>
  <si>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</si>
  <si>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</si>
  <si>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</si>
  <si>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</si>
  <si>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</si>
  <si>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</si>
  <si>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</si>
  <si>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</si>
  <si>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</si>
  <si>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</si>
  <si>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</si>
  <si>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</si>
  <si>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</si>
  <si>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</si>
  <si>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</si>
  <si>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</si>
  <si>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</si>
  <si>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</si>
  <si>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</si>
  <si>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</si>
  <si>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</si>
  <si>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</si>
  <si>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</si>
  <si>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</si>
  <si>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</si>
  <si>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</si>
  <si>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</si>
  <si>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</si>
  <si>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</si>
  <si>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</si>
  <si>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</si>
  <si>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</si>
  <si>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</si>
  <si>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</si>
  <si>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</si>
  <si>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</si>
  <si>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</si>
  <si>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</si>
  <si>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</si>
  <si>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</si>
  <si>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</si>
  <si>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</si>
  <si>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</si>
  <si>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</si>
  <si>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</si>
  <si>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</si>
  <si>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</si>
  <si>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</si>
  <si>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</si>
  <si>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</si>
  <si>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</si>
  <si>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</si>
  <si>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</si>
  <si>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</si>
  <si>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</si>
  <si>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</si>
  <si>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</si>
  <si>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</si>
  <si>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</si>
  <si>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</si>
  <si>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</si>
  <si>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</si>
  <si>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</si>
  <si>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</si>
  <si>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</si>
  <si>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</si>
  <si>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</si>
  <si>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</si>
  <si>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</si>
  <si>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</si>
  <si>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</si>
  <si>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</si>
  <si>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</si>
  <si>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</si>
  <si>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</si>
  <si>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</si>
  <si>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</si>
  <si>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</si>
  <si>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</si>
  <si>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</si>
  <si>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</si>
  <si>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</si>
  <si>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</si>
  <si>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</si>
  <si>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</si>
  <si>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</si>
  <si>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</si>
  <si>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</si>
  <si>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</si>
  <si>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</si>
  <si>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</si>
  <si>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</si>
  <si>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</si>
  <si>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</si>
  <si>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</si>
  <si>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</si>
  <si>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</si>
  <si>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</si>
  <si>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</si>
  <si>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</si>
  <si>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</si>
  <si>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</si>
  <si>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</si>
  <si>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</si>
  <si>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</si>
  <si>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</si>
  <si>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</si>
  <si>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</si>
  <si>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</si>
  <si>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</si>
  <si>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</si>
  <si>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</si>
  <si>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</si>
  <si>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</si>
  <si>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</si>
  <si>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</si>
  <si>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</si>
  <si>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</si>
  <si>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</si>
  <si>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</si>
  <si>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</si>
  <si>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</si>
  <si>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</si>
  <si>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</si>
  <si>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</si>
  <si>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</si>
  <si>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</si>
  <si>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</si>
  <si>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</si>
  <si>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</si>
  <si>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</si>
  <si>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</si>
  <si>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</si>
  <si>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</si>
  <si>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</si>
  <si>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</si>
  <si>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</si>
  <si>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</si>
  <si>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</si>
  <si>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</si>
  <si>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</si>
  <si>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</si>
  <si>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</si>
  <si>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</si>
  <si>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</si>
  <si>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</si>
  <si>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</si>
  <si>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</si>
  <si>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</si>
  <si>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</si>
  <si>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</si>
  <si>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</si>
  <si>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</si>
  <si>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</si>
  <si>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</si>
  <si>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</si>
  <si>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</si>
  <si>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</si>
  <si>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</si>
  <si>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</si>
  <si>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</si>
  <si>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</si>
  <si>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</si>
  <si>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</si>
  <si>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</si>
  <si>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</si>
  <si>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</si>
  <si>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</si>
  <si>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</si>
  <si>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</si>
  <si>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</si>
  <si>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</si>
  <si>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</si>
  <si>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</si>
  <si>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</si>
  <si>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</si>
  <si>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</si>
  <si>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</si>
  <si>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</si>
  <si>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</si>
  <si>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</si>
  <si>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</si>
  <si>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</si>
  <si>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</si>
  <si>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</si>
  <si>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</si>
  <si>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</si>
  <si>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</si>
  <si>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</si>
  <si>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</si>
  <si>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</si>
  <si>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</si>
  <si>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</si>
  <si>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</si>
  <si>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</si>
  <si>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</si>
  <si>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</si>
  <si>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</si>
  <si>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</si>
  <si>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</si>
  <si>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</si>
  <si>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</si>
  <si>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</si>
  <si>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</si>
  <si>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</si>
  <si>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</si>
  <si>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</si>
  <si>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</si>
  <si>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</si>
  <si>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</si>
  <si>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</si>
  <si>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</si>
  <si>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</si>
  <si>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</si>
  <si>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</si>
  <si>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</si>
  <si>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</si>
  <si>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</si>
  <si>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</si>
  <si>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</si>
  <si>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</si>
  <si>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</si>
  <si>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</si>
  <si>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</si>
  <si>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</si>
  <si>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</si>
  <si>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</si>
  <si>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</si>
  <si>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</si>
  <si>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</si>
  <si>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</si>
  <si>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</si>
  <si>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</si>
  <si>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</si>
  <si>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</si>
  <si>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</si>
  <si>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</si>
  <si>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</si>
  <si>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</si>
  <si>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</si>
  <si>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</si>
  <si>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</si>
  <si>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</si>
  <si>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</si>
  <si>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</si>
  <si>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</si>
  <si>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</si>
  <si>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</si>
  <si>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</si>
  <si>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</si>
  <si>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</si>
  <si>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</si>
  <si>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</si>
  <si>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</si>
  <si>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</si>
  <si>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</si>
  <si>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</si>
  <si>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</si>
  <si>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</si>
  <si>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</si>
  <si>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</si>
  <si>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</si>
  <si>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</si>
  <si>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</si>
  <si>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</si>
  <si>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</si>
  <si>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</si>
  <si>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</si>
  <si>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</si>
  <si>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</si>
  <si>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</si>
  <si>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</si>
  <si>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</si>
  <si>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</si>
  <si>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</si>
  <si>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</si>
  <si>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</si>
  <si>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</si>
  <si>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</si>
  <si>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</si>
  <si>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</si>
  <si>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</si>
  <si>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</si>
  <si>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</si>
  <si>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</si>
  <si>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</si>
  <si>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</si>
  <si>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</si>
  <si>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</si>
  <si>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</si>
  <si>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</si>
  <si>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</si>
  <si>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</si>
  <si>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</si>
  <si>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</si>
  <si>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</si>
  <si>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</si>
  <si>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</si>
  <si>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</si>
  <si>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</si>
  <si>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</si>
  <si>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</si>
  <si>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</si>
  <si>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</si>
  <si>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</si>
  <si>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</si>
  <si>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</si>
  <si>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</si>
  <si>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</si>
  <si>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</si>
  <si>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</si>
  <si>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</si>
  <si>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</si>
  <si>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</si>
  <si>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</si>
  <si>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</si>
  <si>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</si>
  <si>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</si>
  <si>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</si>
  <si>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</si>
  <si>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</si>
  <si>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</si>
  <si>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</si>
  <si>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</si>
  <si>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</si>
  <si>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</si>
  <si>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</si>
  <si>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</si>
  <si>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</si>
  <si>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</si>
  <si>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</si>
  <si>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</si>
  <si>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</si>
  <si>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</si>
  <si>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</si>
  <si>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</si>
  <si>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</si>
  <si>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</si>
  <si>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</si>
  <si>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</si>
  <si>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</si>
  <si>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</si>
  <si>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</si>
  <si>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</si>
  <si>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</si>
  <si>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</si>
  <si>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</si>
  <si>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</si>
  <si>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</si>
  <si>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</si>
  <si>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</si>
  <si>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</si>
  <si>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</si>
  <si>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</si>
  <si>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</si>
  <si>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</si>
  <si>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</si>
  <si>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</si>
  <si>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</si>
  <si>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</si>
  <si>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</si>
  <si>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</si>
  <si>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</si>
  <si>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</si>
  <si>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</si>
  <si>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</si>
  <si>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</si>
  <si>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</si>
  <si>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</si>
  <si>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</si>
  <si>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</si>
  <si>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</si>
  <si>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</si>
  <si>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</si>
  <si>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</si>
  <si>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</si>
  <si>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</si>
  <si>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</si>
  <si>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</si>
  <si>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</si>
  <si>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</si>
  <si>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</si>
  <si>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</si>
  <si>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</si>
  <si>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</si>
  <si>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</si>
  <si>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</si>
  <si>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</si>
  <si>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</si>
  <si>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</si>
  <si>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</si>
  <si>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</si>
  <si>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</si>
  <si>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</si>
  <si>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</si>
  <si>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</si>
  <si>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</si>
  <si>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</si>
  <si>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</si>
  <si>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</si>
  <si>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</si>
  <si>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</si>
  <si>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</si>
  <si>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</si>
  <si>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</si>
  <si>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</si>
  <si>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</si>
  <si>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</si>
  <si>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</si>
  <si>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</si>
  <si>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</si>
  <si>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</si>
  <si>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</si>
  <si>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</si>
  <si>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</si>
  <si>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</si>
  <si>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</si>
  <si>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</si>
  <si>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</si>
  <si>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</si>
  <si>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</si>
  <si>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</si>
  <si>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</si>
  <si>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</si>
  <si>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</si>
  <si>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</si>
  <si>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</si>
  <si>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</si>
  <si>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</si>
  <si>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</si>
  <si>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</si>
  <si>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</si>
  <si>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</si>
  <si>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</si>
  <si>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</si>
  <si>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</si>
  <si>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</si>
  <si>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</si>
  <si>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</si>
  <si>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</si>
  <si>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</si>
  <si>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</si>
  <si>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</si>
  <si>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</si>
  <si>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</si>
  <si>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</si>
  <si>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</si>
  <si>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</si>
  <si>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</si>
  <si>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</si>
  <si>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</si>
  <si>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</si>
  <si>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</si>
  <si>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</si>
  <si>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</si>
  <si>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</si>
  <si>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</si>
  <si>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</si>
  <si>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</si>
  <si>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</si>
  <si>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</si>
  <si>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</si>
  <si>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</si>
  <si>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</si>
  <si>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</si>
  <si>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</si>
  <si>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</si>
  <si>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</si>
  <si>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</si>
  <si>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</si>
  <si>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</si>
  <si>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</si>
  <si>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</si>
  <si>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</si>
  <si>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</si>
  <si>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</si>
  <si>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</si>
  <si>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</si>
  <si>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</si>
  <si>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</si>
  <si>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</si>
  <si>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</si>
  <si>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</si>
  <si>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</si>
  <si>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</si>
  <si>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</si>
  <si>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</si>
  <si>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</si>
  <si>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</si>
  <si>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</si>
  <si>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</si>
  <si>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</si>
  <si>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</si>
  <si>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</si>
  <si>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</si>
  <si>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</si>
  <si>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</si>
  <si>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</si>
  <si>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</si>
  <si>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</si>
  <si>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</si>
  <si>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</si>
  <si>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</si>
  <si>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</si>
  <si>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</si>
  <si>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</si>
  <si>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</si>
  <si>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</si>
  <si>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</si>
  <si>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</si>
  <si>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</si>
  <si>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</si>
  <si>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</si>
  <si>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</si>
  <si>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</si>
  <si>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</si>
  <si>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</si>
  <si>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</si>
  <si>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</si>
  <si>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</si>
  <si>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</si>
  <si>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</si>
  <si>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</si>
  <si>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</si>
  <si>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</si>
  <si>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</si>
  <si>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</si>
  <si>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</si>
  <si>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</si>
  <si>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</si>
  <si>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</si>
  <si>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</si>
  <si>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</si>
  <si>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</si>
  <si>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</si>
  <si>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</si>
  <si>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</si>
  <si>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</si>
  <si>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</si>
  <si>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</si>
  <si>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</si>
  <si>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</si>
  <si>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</si>
  <si>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</si>
  <si>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</si>
  <si>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</si>
  <si>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</si>
  <si>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</si>
  <si>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</si>
  <si>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</si>
  <si>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</si>
  <si>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</si>
  <si>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</si>
  <si>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</si>
  <si>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</si>
  <si>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</si>
  <si>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</si>
  <si>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</si>
  <si>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</si>
  <si>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</si>
  <si>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</si>
  <si>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</si>
  <si>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</si>
  <si>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</si>
  <si>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</si>
  <si>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</si>
  <si>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</si>
  <si>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</si>
  <si>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</si>
  <si>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</si>
  <si>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</si>
  <si>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</si>
  <si>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</si>
  <si>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</si>
  <si>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</si>
  <si>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</si>
  <si>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</si>
  <si>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</si>
  <si>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</si>
  <si>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</si>
  <si>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</si>
  <si>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</si>
  <si>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</si>
  <si>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</si>
  <si>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</si>
  <si>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</si>
  <si>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</si>
  <si>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</si>
  <si>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</si>
  <si>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</si>
  <si>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</si>
  <si>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</si>
  <si>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</si>
  <si>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</si>
  <si>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</si>
  <si>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</si>
  <si>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</si>
  <si>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</si>
  <si>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</si>
  <si>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</si>
  <si>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</si>
  <si>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</si>
  <si>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</si>
  <si>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</si>
  <si>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</si>
  <si>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</si>
  <si>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</si>
  <si>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</si>
  <si>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</si>
  <si>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</si>
  <si>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</si>
  <si>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</si>
  <si>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</si>
  <si>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</si>
  <si>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</si>
  <si>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</si>
  <si>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</si>
  <si>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</si>
  <si>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</si>
  <si>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</si>
  <si>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</si>
  <si>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</si>
  <si>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</si>
  <si>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</si>
  <si>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</si>
  <si>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</si>
  <si>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</si>
  <si>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</si>
  <si>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</si>
  <si>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</si>
  <si>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</si>
  <si>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</si>
  <si>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</si>
  <si>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</si>
  <si>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</si>
  <si>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</si>
  <si>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</si>
  <si>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</si>
  <si>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</si>
  <si>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</si>
  <si>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</si>
  <si>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</si>
  <si>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</si>
  <si>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</si>
  <si>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</si>
  <si>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</si>
  <si>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</si>
  <si>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</si>
  <si>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</si>
  <si>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</si>
  <si>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</si>
  <si>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</si>
  <si>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</si>
  <si>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</si>
  <si>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</si>
  <si>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</si>
  <si>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</si>
  <si>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</si>
  <si>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</si>
  <si>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</si>
  <si>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</si>
  <si>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</si>
  <si>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</si>
  <si>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</si>
  <si>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</si>
  <si>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</si>
  <si>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</si>
  <si>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</si>
  <si>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</si>
  <si>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</si>
  <si>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</si>
  <si>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</si>
  <si>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</si>
  <si>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</si>
  <si>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</si>
  <si>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</si>
  <si>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</si>
  <si>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</si>
  <si>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</si>
  <si>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</si>
  <si>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</si>
  <si>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</si>
  <si>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</si>
  <si>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</si>
  <si>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</si>
  <si>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</si>
  <si>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</si>
  <si>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</si>
  <si>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</si>
  <si>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</si>
  <si>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</si>
  <si>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</si>
  <si>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</si>
  <si>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</si>
  <si>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</si>
  <si>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</si>
  <si>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</si>
  <si>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</si>
  <si>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</si>
  <si>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</si>
  <si>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</si>
  <si>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</si>
  <si>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</si>
  <si>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</si>
  <si>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</si>
  <si>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</si>
  <si>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</si>
  <si>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</si>
  <si>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</si>
  <si>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</si>
  <si>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</si>
  <si>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</si>
  <si>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</si>
  <si>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</si>
  <si>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</si>
  <si>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</si>
  <si>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</si>
  <si>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</si>
  <si>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</si>
  <si>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</si>
  <si>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</si>
  <si>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</si>
  <si>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</si>
  <si>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</si>
  <si>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</si>
  <si>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</si>
  <si>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</si>
  <si>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</si>
  <si>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</si>
  <si>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</si>
  <si>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</si>
  <si>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</si>
  <si>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</si>
  <si>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</si>
  <si>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</si>
  <si>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</si>
  <si>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</si>
  <si>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</si>
  <si>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</si>
  <si>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</si>
  <si>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</si>
  <si>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</si>
  <si>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</si>
  <si>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</si>
  <si>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</si>
  <si>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</si>
  <si>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</si>
  <si>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</si>
  <si>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</si>
  <si>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</si>
  <si>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</si>
  <si>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</si>
  <si>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</si>
  <si>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</si>
  <si>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</si>
  <si>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</si>
  <si>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</si>
  <si>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</si>
  <si>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</si>
  <si>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</si>
  <si>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</si>
  <si>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</si>
  <si>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</si>
  <si>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</si>
  <si>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</si>
  <si>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</si>
  <si>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</si>
  <si>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</si>
  <si>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</si>
  <si>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</si>
  <si>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</si>
  <si>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</si>
  <si>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</si>
  <si>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</si>
  <si>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</si>
  <si>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</si>
  <si>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</si>
  <si>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</si>
  <si>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</si>
  <si>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</si>
  <si>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</si>
  <si>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</si>
  <si>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</si>
  <si>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</si>
  <si>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</si>
  <si>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</si>
  <si>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</si>
  <si>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</si>
  <si>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</si>
  <si>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</si>
  <si>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</si>
  <si>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</si>
  <si>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</si>
  <si>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</si>
  <si>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</si>
  <si>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</si>
  <si>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</si>
  <si>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</si>
  <si>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</si>
  <si>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</si>
  <si>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</si>
  <si>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</si>
  <si>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</si>
  <si>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</si>
  <si>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</si>
  <si>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</si>
  <si>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</si>
  <si>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</si>
  <si>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</si>
  <si>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</si>
  <si>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</si>
  <si>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</si>
  <si>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</si>
  <si>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</si>
  <si>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</si>
  <si>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</si>
  <si>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</si>
  <si>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</si>
  <si>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</si>
  <si>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</si>
  <si>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</si>
  <si>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</si>
  <si>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</si>
  <si>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</si>
  <si>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</si>
  <si>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</si>
  <si>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</si>
  <si>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</si>
  <si>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</si>
  <si>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</si>
  <si>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</si>
  <si>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</si>
  <si>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</si>
  <si>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</si>
  <si>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</si>
  <si>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</si>
  <si>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</si>
  <si>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</si>
  <si>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</si>
  <si>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</si>
  <si>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</si>
  <si>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</si>
  <si>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</si>
  <si>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</si>
  <si>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</si>
  <si>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</si>
  <si>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</si>
  <si>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</si>
  <si>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</si>
  <si>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</si>
  <si>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</si>
  <si>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</si>
  <si>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</si>
  <si>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</si>
  <si>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</si>
  <si>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</si>
  <si>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</si>
  <si>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</si>
  <si>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</si>
  <si>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</si>
  <si>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</si>
  <si>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</si>
  <si>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</si>
  <si>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</si>
  <si>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</si>
  <si>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</si>
  <si>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</si>
  <si>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</si>
  <si>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</si>
  <si>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</si>
  <si>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</si>
  <si>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</si>
  <si>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</si>
  <si>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</si>
  <si>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</si>
  <si>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</si>
  <si>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</si>
  <si>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</si>
  <si>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</si>
  <si>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</si>
  <si>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</si>
  <si>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</si>
  <si>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</si>
  <si>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</si>
  <si>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</si>
  <si>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</si>
  <si>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</si>
  <si>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</si>
  <si>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</si>
  <si>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</si>
  <si>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</si>
  <si>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</si>
  <si>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</si>
  <si>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</si>
  <si>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</si>
  <si>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</si>
  <si>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</si>
  <si>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</si>
  <si>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</si>
  <si>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</si>
  <si>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</si>
  <si>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</si>
  <si>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</si>
  <si>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</si>
  <si>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</si>
  <si>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</si>
  <si>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</si>
  <si>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</si>
  <si>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</si>
  <si>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</si>
  <si>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</si>
  <si>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</si>
  <si>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</si>
  <si>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</si>
  <si>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</si>
  <si>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</si>
  <si>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</si>
  <si>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</si>
  <si>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</si>
  <si>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</si>
  <si>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</si>
  <si>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</si>
  <si>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</si>
  <si>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</si>
  <si>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</si>
  <si>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</si>
  <si>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</si>
  <si>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</si>
  <si>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</si>
  <si>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</si>
  <si>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</si>
  <si>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</si>
  <si>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</si>
  <si>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</si>
  <si>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</si>
  <si>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</si>
  <si>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</si>
  <si>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</si>
  <si>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</si>
  <si>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</si>
  <si>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</si>
  <si>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</si>
  <si>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</si>
  <si>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</si>
  <si>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</si>
  <si>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</si>
  <si>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</si>
  <si>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</si>
  <si>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</si>
  <si>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</si>
  <si>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</si>
  <si>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</si>
  <si>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</si>
  <si>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</si>
  <si>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</si>
  <si>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</si>
  <si>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</si>
  <si>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</si>
  <si>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</si>
  <si>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</si>
  <si>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</si>
  <si>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</si>
  <si>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</si>
  <si>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</si>
  <si>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</si>
  <si>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</si>
  <si>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</si>
  <si>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</si>
  <si>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</si>
  <si>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</si>
  <si>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</si>
  <si>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</si>
  <si>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</si>
  <si>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</si>
  <si>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</si>
  <si>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</si>
  <si>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</si>
  <si>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</si>
  <si>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</si>
  <si>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</si>
  <si>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</si>
  <si>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</si>
  <si>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</si>
  <si>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</si>
  <si>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</si>
  <si>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</si>
  <si>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</si>
  <si>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</si>
  <si>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</si>
  <si>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</si>
  <si>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</si>
  <si>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</si>
  <si>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</si>
  <si>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</si>
  <si>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</si>
  <si>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</si>
  <si>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</si>
  <si>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</si>
  <si>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</si>
  <si>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</si>
  <si>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</si>
  <si>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</si>
  <si>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</si>
  <si>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</si>
  <si>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</si>
  <si>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</si>
  <si>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</si>
  <si>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</si>
  <si>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</si>
  <si>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</si>
  <si>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</si>
  <si>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</si>
  <si>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</si>
  <si>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</si>
  <si>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</si>
  <si>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</si>
  <si>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</si>
  <si>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</si>
  <si>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</si>
  <si>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</si>
  <si>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</si>
  <si>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</si>
  <si>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</si>
  <si>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</si>
  <si>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</si>
  <si>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</si>
  <si>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</si>
  <si>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</si>
  <si>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</si>
  <si>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</si>
  <si>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</si>
  <si>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</si>
  <si>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</si>
  <si>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</si>
  <si>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</si>
  <si>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</si>
  <si>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</si>
  <si>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</si>
  <si>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</si>
  <si>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</si>
  <si>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</si>
  <si>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</si>
  <si>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</si>
  <si>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</si>
  <si>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</si>
  <si>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</si>
  <si>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</si>
  <si>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</si>
  <si>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</si>
  <si>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</si>
  <si>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</si>
  <si>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</si>
  <si>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</si>
  <si>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</si>
  <si>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</si>
  <si>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</si>
  <si>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</si>
  <si>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</si>
  <si>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</si>
  <si>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</si>
  <si>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</si>
  <si>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</si>
  <si>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</si>
  <si>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</si>
  <si>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</si>
  <si>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</si>
  <si>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</si>
  <si>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</si>
  <si>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</si>
  <si>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</si>
  <si>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</si>
  <si>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</si>
  <si>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</si>
  <si>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</si>
  <si>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</si>
  <si>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</si>
  <si>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</si>
  <si>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</si>
  <si>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</si>
  <si>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</si>
  <si>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</si>
  <si>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</si>
  <si>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</si>
  <si>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</si>
  <si>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</si>
  <si>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</si>
  <si>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</si>
  <si>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</si>
  <si>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</si>
  <si>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</si>
  <si>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</si>
  <si>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</si>
  <si>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</si>
  <si>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</si>
  <si>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</si>
  <si>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</si>
  <si>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</si>
  <si>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</si>
  <si>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</si>
  <si>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</si>
  <si>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</si>
  <si>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</si>
  <si>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</si>
  <si>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</si>
  <si>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</si>
  <si>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</si>
  <si>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</si>
  <si>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</si>
  <si>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</si>
  <si>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</si>
  <si>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</si>
  <si>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</si>
  <si>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</si>
  <si>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</si>
  <si>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</si>
  <si>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</si>
  <si>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</si>
  <si>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</si>
  <si>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</si>
  <si>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</si>
  <si>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</si>
  <si>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</si>
  <si>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</si>
  <si>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</si>
  <si>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</si>
  <si>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</si>
  <si>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</si>
  <si>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</si>
  <si>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</si>
  <si>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</si>
  <si>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</si>
  <si>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</si>
  <si>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</si>
  <si>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</si>
  <si>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</si>
  <si>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</si>
  <si>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</si>
  <si>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</si>
  <si>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</si>
  <si>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</si>
  <si>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</si>
  <si>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</si>
  <si>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</si>
  <si>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</si>
  <si>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</si>
  <si>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</si>
  <si>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</si>
  <si>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</si>
  <si>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</si>
  <si>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</si>
  <si>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</si>
  <si>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</si>
  <si>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</si>
  <si>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</si>
  <si>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</si>
  <si>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</si>
  <si>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</si>
  <si>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</si>
  <si>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</si>
  <si>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</si>
  <si>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</si>
  <si>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</si>
  <si>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</si>
  <si>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</si>
  <si>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</si>
  <si>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</si>
  <si>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</si>
  <si>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</si>
  <si>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</si>
  <si>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</si>
  <si>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</si>
  <si>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</si>
  <si>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</si>
  <si>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</si>
  <si>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</si>
  <si>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</si>
  <si>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</si>
  <si>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</si>
  <si>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</si>
  <si>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</si>
  <si>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</si>
  <si>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</si>
  <si>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</si>
  <si>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</si>
  <si>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</si>
  <si>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</si>
  <si>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</si>
  <si>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</si>
  <si>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</si>
  <si>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</si>
  <si>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</si>
  <si>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</si>
  <si>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</si>
  <si>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</si>
  <si>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</si>
  <si>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</si>
  <si>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</si>
  <si>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</si>
  <si>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</si>
  <si>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</si>
  <si>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</si>
  <si>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</si>
  <si>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</si>
  <si>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</si>
  <si>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</si>
  <si>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</si>
  <si>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</si>
  <si>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</si>
  <si>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</si>
  <si>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</si>
  <si>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</si>
  <si>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</si>
  <si>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</si>
  <si>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</si>
  <si>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</si>
  <si>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</si>
  <si>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</si>
  <si>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</si>
  <si>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</si>
  <si>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</si>
  <si>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</si>
  <si>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</si>
  <si>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</si>
  <si>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</si>
  <si>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</si>
  <si>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</si>
  <si>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</si>
  <si>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</si>
  <si>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</si>
  <si>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</si>
  <si>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</si>
  <si>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</si>
  <si>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</si>
  <si>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</si>
  <si>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</si>
  <si>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</si>
  <si>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</si>
  <si>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</si>
  <si>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</si>
  <si>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</si>
  <si>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</si>
  <si>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</si>
  <si>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</si>
  <si>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</si>
  <si>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</si>
  <si>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</si>
  <si>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</si>
  <si>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</si>
  <si>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</si>
  <si>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</si>
  <si>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</si>
  <si>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</si>
  <si>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</si>
  <si>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</si>
  <si>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</si>
  <si>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</si>
  <si>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</si>
  <si>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</si>
  <si>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</si>
  <si>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</si>
  <si>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</si>
  <si>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</si>
  <si>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</si>
  <si>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</si>
  <si>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</si>
  <si>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</si>
  <si>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</si>
  <si>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</si>
  <si>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</si>
  <si>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</si>
  <si>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</si>
  <si>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</si>
  <si>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</si>
  <si>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</si>
  <si>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</si>
  <si>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</si>
  <si>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</si>
  <si>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</si>
  <si>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</si>
  <si>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</si>
  <si>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</si>
  <si>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</si>
  <si>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</si>
  <si>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</si>
  <si>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</si>
  <si>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</si>
  <si>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</si>
  <si>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</si>
  <si>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</si>
  <si>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</si>
  <si>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</si>
  <si>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</si>
  <si>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</si>
  <si>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</si>
  <si>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</si>
  <si>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</si>
  <si>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</si>
  <si>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</si>
  <si>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</si>
  <si>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</si>
  <si>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</si>
  <si>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</si>
  <si>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</si>
  <si>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</si>
  <si>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</si>
  <si>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</si>
  <si>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</si>
  <si>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</si>
  <si>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</si>
  <si>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</si>
  <si>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</si>
  <si>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</si>
  <si>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</si>
  <si>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</si>
  <si>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</si>
  <si>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</si>
  <si>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</si>
  <si>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</si>
  <si>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</si>
  <si>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</si>
  <si>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</si>
  <si>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</si>
  <si>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</si>
  <si>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</si>
  <si>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</si>
  <si>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</si>
  <si>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</si>
  <si>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</si>
  <si>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</si>
  <si>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</si>
  <si>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</si>
  <si>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</si>
  <si>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</si>
  <si>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</si>
  <si>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</si>
  <si>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</si>
  <si>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</si>
  <si>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</si>
  <si>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</si>
  <si>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</si>
  <si>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</si>
  <si>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</si>
  <si>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</si>
  <si>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</si>
  <si>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</si>
  <si>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</si>
  <si>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</si>
  <si>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</si>
  <si>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</si>
  <si>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</si>
  <si>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</si>
  <si>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</si>
  <si>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</si>
  <si>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</si>
  <si>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</si>
  <si>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</si>
  <si>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</si>
  <si>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</si>
  <si>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</si>
  <si>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</si>
  <si>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</si>
  <si>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</si>
  <si>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</si>
  <si>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</si>
  <si>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</si>
  <si>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</si>
  <si>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</si>
  <si>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</si>
  <si>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</si>
  <si>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</si>
  <si>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</si>
  <si>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</si>
  <si>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</si>
  <si>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</si>
  <si>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</si>
  <si>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</si>
  <si>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</si>
  <si>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</si>
  <si>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</si>
  <si>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</si>
  <si>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</si>
  <si>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</si>
  <si>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</si>
  <si>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</si>
  <si>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</si>
  <si>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</si>
  <si>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</si>
  <si>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</si>
  <si>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</si>
  <si>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</si>
  <si>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</si>
  <si>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</si>
  <si>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</si>
  <si>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</si>
  <si>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</si>
  <si>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</si>
  <si>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</si>
  <si>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</si>
  <si>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</si>
  <si>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</si>
  <si>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</si>
  <si>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</si>
  <si>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</si>
  <si>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</si>
  <si>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</si>
  <si>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</si>
  <si>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</si>
  <si>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</si>
  <si>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</si>
  <si>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</si>
  <si>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</si>
  <si>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</si>
  <si>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</si>
  <si>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</si>
  <si>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</si>
  <si>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</si>
  <si>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</si>
  <si>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</si>
  <si>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</si>
  <si>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</si>
  <si>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</si>
  <si>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</si>
  <si>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</si>
  <si>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</si>
  <si>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</si>
  <si>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</si>
  <si>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</si>
  <si>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</si>
  <si>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</si>
  <si>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</si>
  <si>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</si>
  <si>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</si>
  <si>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</si>
  <si>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</si>
  <si>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</si>
  <si>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</si>
  <si>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</si>
  <si>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</si>
  <si>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</si>
  <si>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</si>
  <si>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</si>
  <si>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</si>
  <si>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</si>
  <si>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</si>
  <si>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</si>
  <si>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</si>
  <si>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</si>
  <si>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</si>
  <si>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</si>
  <si>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</si>
  <si>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</si>
  <si>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</si>
  <si>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</si>
  <si>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</si>
  <si>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</si>
  <si>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</si>
  <si>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</si>
  <si>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</si>
  <si>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</si>
  <si>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</si>
  <si>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</si>
  <si>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</si>
  <si>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</si>
  <si>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</si>
  <si>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</si>
  <si>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</si>
  <si>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</si>
  <si>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</si>
  <si>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</si>
  <si>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</si>
  <si>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</si>
  <si>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</si>
  <si>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</si>
  <si>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</si>
  <si>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</si>
  <si>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</si>
  <si>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</si>
  <si>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</si>
  <si>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</si>
  <si>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</si>
  <si>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</si>
  <si>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</si>
  <si>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</si>
  <si>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</si>
  <si>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</si>
  <si>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</si>
  <si>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</si>
  <si>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</si>
  <si>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</si>
  <si>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</si>
  <si>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</si>
  <si>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</si>
  <si>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</si>
  <si>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</si>
  <si>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</si>
  <si>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</si>
  <si>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</si>
  <si>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</si>
  <si>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</si>
  <si>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</si>
  <si>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</si>
  <si>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</si>
  <si>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</si>
  <si>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</si>
  <si>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</si>
  <si>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</si>
  <si>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</si>
  <si>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</si>
  <si>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</si>
  <si>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</si>
  <si>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</si>
  <si>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</si>
  <si>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</si>
  <si>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</si>
  <si>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</si>
  <si>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</si>
  <si>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</si>
  <si>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</si>
  <si>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</si>
  <si>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</si>
  <si>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</si>
  <si>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</si>
  <si>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</si>
  <si>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</si>
  <si>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</si>
  <si>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</si>
  <si>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</si>
  <si>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</si>
  <si>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</si>
  <si>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</si>
  <si>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</si>
  <si>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</si>
  <si>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</si>
  <si>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</si>
  <si>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</si>
  <si>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</si>
  <si>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</si>
  <si>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</si>
  <si>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</si>
  <si>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</si>
  <si>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</si>
  <si>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</si>
  <si>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</si>
  <si>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</si>
  <si>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</si>
  <si>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</si>
  <si>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</si>
  <si>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</si>
  <si>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</si>
  <si>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</si>
  <si>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</si>
  <si>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</si>
  <si>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</si>
  <si>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</si>
  <si>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</si>
  <si>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</si>
  <si>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</si>
  <si>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</si>
  <si>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</si>
  <si>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</si>
  <si>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</si>
  <si>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</si>
  <si>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</si>
  <si>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</si>
  <si>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</si>
  <si>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</si>
  <si>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</si>
  <si>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</si>
  <si>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</si>
  <si>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</si>
  <si>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</si>
  <si>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</si>
  <si>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</si>
  <si>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</si>
  <si>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</si>
  <si>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</si>
  <si>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</si>
  <si>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</si>
  <si>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</si>
  <si>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</si>
  <si>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</si>
  <si>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</si>
  <si>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</si>
  <si>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</si>
  <si>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</si>
  <si>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</si>
  <si>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</si>
  <si>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</si>
  <si>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</si>
  <si>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</si>
  <si>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</si>
  <si>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</si>
  <si>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</si>
  <si>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</si>
  <si>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</si>
  <si>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</si>
  <si>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</si>
  <si>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</si>
  <si>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</si>
  <si>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</si>
  <si>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</si>
  <si>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</si>
  <si>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</si>
  <si>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</si>
  <si>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</si>
  <si>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</si>
  <si>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</si>
  <si>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</si>
  <si>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</si>
  <si>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</si>
  <si>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</si>
  <si>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</si>
  <si>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</si>
  <si>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</si>
  <si>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</si>
  <si>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</si>
  <si>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</si>
  <si>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</si>
  <si>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</si>
  <si>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</si>
  <si>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</si>
  <si>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</si>
  <si>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</si>
  <si>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</si>
  <si>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</si>
  <si>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</si>
  <si>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</si>
  <si>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</si>
  <si>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</si>
  <si>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</si>
  <si>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</si>
  <si>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</si>
  <si>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</si>
  <si>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</si>
  <si>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</si>
  <si>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</si>
  <si>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</si>
  <si>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</si>
  <si>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</si>
  <si>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</si>
  <si>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</si>
  <si>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</si>
  <si>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</si>
  <si>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</si>
  <si>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</si>
  <si>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</si>
  <si>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</si>
  <si>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</si>
  <si>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</si>
  <si>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</si>
  <si>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</si>
  <si>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</si>
  <si>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</si>
  <si>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</si>
  <si>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</si>
  <si>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</si>
  <si>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</si>
  <si>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</si>
  <si>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</si>
  <si>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</si>
  <si>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</si>
  <si>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</si>
  <si>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</si>
  <si>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</si>
  <si>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</si>
  <si>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</si>
  <si>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</si>
  <si>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</si>
  <si>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</si>
  <si>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</si>
  <si>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</si>
  <si>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</si>
  <si>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</si>
  <si>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</si>
  <si>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</si>
  <si>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</si>
  <si>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</si>
  <si>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</si>
  <si>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</si>
  <si>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</si>
  <si>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</si>
  <si>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</si>
  <si>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</si>
  <si>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</si>
  <si>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</si>
  <si>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</si>
  <si>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</si>
  <si>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</si>
  <si>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</si>
  <si>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</si>
  <si>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</si>
  <si>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</si>
  <si>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</si>
  <si>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</si>
  <si>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</si>
  <si>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</si>
  <si>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</si>
  <si>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</si>
  <si>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</si>
  <si>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</si>
  <si>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</si>
  <si>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</si>
  <si>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</si>
  <si>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</si>
  <si>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</si>
  <si>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</si>
  <si>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</si>
  <si>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</si>
  <si>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</si>
  <si>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</si>
  <si>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</si>
  <si>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</si>
  <si>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</si>
  <si>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</si>
  <si>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</si>
  <si>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</si>
  <si>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</si>
  <si>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</si>
  <si>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</si>
  <si>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</si>
  <si>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</si>
  <si>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</si>
  <si>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</si>
  <si>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</si>
  <si>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</si>
  <si>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</si>
  <si>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</si>
  <si>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</si>
  <si>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</si>
  <si>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</si>
  <si>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</si>
  <si>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</si>
  <si>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</si>
  <si>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</si>
  <si>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</si>
  <si>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</si>
  <si>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</si>
  <si>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</si>
  <si>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</si>
  <si>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</si>
  <si>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</si>
  <si>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</si>
  <si>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</si>
  <si>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</si>
  <si>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</si>
  <si>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</si>
  <si>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</si>
  <si>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</si>
  <si>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</si>
  <si>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</si>
  <si>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</si>
  <si>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</si>
  <si>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</si>
  <si>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</si>
  <si>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</si>
  <si>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</si>
  <si>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</si>
  <si>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</si>
  <si>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</si>
  <si>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</si>
  <si>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</si>
  <si>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</si>
  <si>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</si>
  <si>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</si>
  <si>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</si>
  <si>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</si>
  <si>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</si>
  <si>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</si>
  <si>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</si>
  <si>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</si>
  <si>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</si>
  <si>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</si>
  <si>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</si>
  <si>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</si>
  <si>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</si>
  <si>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</si>
  <si>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</si>
  <si>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</si>
  <si>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</si>
  <si>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</si>
  <si>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</si>
  <si>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</si>
  <si>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</si>
  <si>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</si>
  <si>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</si>
  <si>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</si>
  <si>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</si>
  <si>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</si>
  <si>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</si>
  <si>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</si>
  <si>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</si>
  <si>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</si>
  <si>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</si>
  <si>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</si>
  <si>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</si>
  <si>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</si>
  <si>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</si>
  <si>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</si>
  <si>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</si>
  <si>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</si>
  <si>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</si>
  <si>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</si>
  <si>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</si>
  <si>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</si>
  <si>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</si>
  <si>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</si>
  <si>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</si>
  <si>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</si>
  <si>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</si>
  <si>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</si>
  <si>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</si>
  <si>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</si>
  <si>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</si>
  <si>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</si>
  <si>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</si>
  <si>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</si>
  <si>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</si>
  <si>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</si>
  <si>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</si>
  <si>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</si>
  <si>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</si>
  <si>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</si>
  <si>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</si>
  <si>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</si>
  <si>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</si>
  <si>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</si>
  <si>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</si>
  <si>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</si>
  <si>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</si>
  <si>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</si>
  <si>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</si>
  <si>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</si>
  <si>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</si>
  <si>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</si>
  <si>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</si>
  <si>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</si>
  <si>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</si>
  <si>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</si>
  <si>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</si>
  <si>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</si>
  <si>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</si>
  <si>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</si>
  <si>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</si>
  <si>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</si>
  <si>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</si>
  <si>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</si>
  <si>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</si>
  <si>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</si>
  <si>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</si>
  <si>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</si>
  <si>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</si>
  <si>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</si>
  <si>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</si>
  <si>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</si>
  <si>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</si>
  <si>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</si>
  <si>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</si>
  <si>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</si>
  <si>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</si>
  <si>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</si>
  <si>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</si>
  <si>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</si>
  <si>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</si>
  <si>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</si>
  <si>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</si>
  <si>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</si>
  <si>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</si>
  <si>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</si>
  <si>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</si>
  <si>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</si>
  <si>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</si>
  <si>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</si>
  <si>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</si>
  <si>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</si>
  <si>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</si>
  <si>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</si>
  <si>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</si>
  <si>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</si>
  <si>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</si>
  <si>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</si>
  <si>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</si>
  <si>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</si>
  <si>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</si>
  <si>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</si>
  <si>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</si>
  <si>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</si>
  <si>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</si>
  <si>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</si>
  <si>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</si>
  <si>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</si>
  <si>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</si>
  <si>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</si>
  <si>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</si>
  <si>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</si>
  <si>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</si>
  <si>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</si>
  <si>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</si>
  <si>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</si>
  <si>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</si>
  <si>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</si>
  <si>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</si>
  <si>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</si>
  <si>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</si>
  <si>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</si>
  <si>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</si>
  <si>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</si>
  <si>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</si>
  <si>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</si>
  <si>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</si>
  <si>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</si>
  <si>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</si>
  <si>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</si>
  <si>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</si>
  <si>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</si>
  <si>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</si>
  <si>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</si>
  <si>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</si>
  <si>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</si>
  <si>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</si>
  <si>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</si>
  <si>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</si>
  <si>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</si>
  <si>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</si>
  <si>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</si>
  <si>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</si>
  <si>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</si>
  <si>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</si>
  <si>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</si>
  <si>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</si>
  <si>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</si>
  <si>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</si>
  <si>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</si>
  <si>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</si>
  <si>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</si>
  <si>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</si>
  <si>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</si>
  <si>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</si>
  <si>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</si>
  <si>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</si>
  <si>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</si>
  <si>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</si>
  <si>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</si>
  <si>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</si>
  <si>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</si>
  <si>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</si>
  <si>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</si>
  <si>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</si>
  <si>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</si>
  <si>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</si>
  <si>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</si>
  <si>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</si>
  <si>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</si>
  <si>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</si>
  <si>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</si>
  <si>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</si>
  <si>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</si>
  <si>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</si>
  <si>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</si>
  <si>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</si>
  <si>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</si>
  <si>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</si>
  <si>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</si>
  <si>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</si>
  <si>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</si>
  <si>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</si>
  <si>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</si>
  <si>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</si>
  <si>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</si>
  <si>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</si>
  <si>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</si>
  <si>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</si>
  <si>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</si>
  <si>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</si>
  <si>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</si>
  <si>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</si>
  <si>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</si>
  <si>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</si>
  <si>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</si>
  <si>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</si>
  <si>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</si>
  <si>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</si>
  <si>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</si>
  <si>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</si>
  <si>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</si>
  <si>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</si>
  <si>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</si>
  <si>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</si>
  <si>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</si>
  <si>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</si>
  <si>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</si>
  <si>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</si>
  <si>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</si>
  <si>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</si>
  <si>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</si>
  <si>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</si>
  <si>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</si>
  <si>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</si>
  <si>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</si>
  <si>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</si>
  <si>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</si>
  <si>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</si>
  <si>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</si>
  <si>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</si>
  <si>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</si>
  <si>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</si>
  <si>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</si>
  <si>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</si>
  <si>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</si>
  <si>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</si>
  <si>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</si>
  <si>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</si>
  <si>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</si>
  <si>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</si>
  <si>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</si>
  <si>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</si>
  <si>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</si>
  <si>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</si>
  <si>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</si>
  <si>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</si>
  <si>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</si>
  <si>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</si>
  <si>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</si>
  <si>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</si>
  <si>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</si>
  <si>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</si>
  <si>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</si>
  <si>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</si>
  <si>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</si>
  <si>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</si>
  <si>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</si>
  <si>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</si>
  <si>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</si>
  <si>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</si>
  <si>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</si>
  <si>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</si>
  <si>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</si>
  <si>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</si>
  <si>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</si>
  <si>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</si>
  <si>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</si>
  <si>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</si>
  <si>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</si>
  <si>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</si>
  <si>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</si>
  <si>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</si>
  <si>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</si>
  <si>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</si>
  <si>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</si>
  <si>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</si>
  <si>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</si>
  <si>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</si>
  <si>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</si>
  <si>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</si>
  <si>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</si>
  <si>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</si>
  <si>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</si>
  <si>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</si>
  <si>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</si>
  <si>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</si>
  <si>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</si>
  <si>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</si>
  <si>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</si>
  <si>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</si>
  <si>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</si>
  <si>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</si>
  <si>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</si>
  <si>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</si>
  <si>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</si>
  <si>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</si>
  <si>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</si>
  <si>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</si>
  <si>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</si>
  <si>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</si>
  <si>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</si>
  <si>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</si>
  <si>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</si>
  <si>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</si>
  <si>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</si>
  <si>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</si>
  <si>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</si>
  <si>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</si>
  <si>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</si>
  <si>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</si>
  <si>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</si>
  <si>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</si>
  <si>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</si>
  <si>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</si>
  <si>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</si>
  <si>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</si>
  <si>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</si>
  <si>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</si>
  <si>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</si>
  <si>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</si>
  <si>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</si>
  <si>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</si>
  <si>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</si>
  <si>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</si>
  <si>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</si>
  <si>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</si>
  <si>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</si>
  <si>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</si>
  <si>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</si>
  <si>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</si>
  <si>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</si>
  <si>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</si>
  <si>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</si>
  <si>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</si>
  <si>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</si>
  <si>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</si>
  <si>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</si>
  <si>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</si>
  <si>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</si>
  <si>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</si>
  <si>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</si>
  <si>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</si>
  <si>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</si>
  <si>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</si>
  <si>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</si>
  <si>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</si>
  <si>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</si>
  <si>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</si>
  <si>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</si>
  <si>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</si>
  <si>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</si>
  <si>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</si>
  <si>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</si>
  <si>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</si>
  <si>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</si>
  <si>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</si>
  <si>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</si>
  <si>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</si>
  <si>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</si>
  <si>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</si>
  <si>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</si>
  <si>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</si>
  <si>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</si>
  <si>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</si>
  <si>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</si>
  <si>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</si>
  <si>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</si>
  <si>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</si>
  <si>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</si>
  <si>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</si>
  <si>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</si>
  <si>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</si>
  <si>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</si>
  <si>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</si>
  <si>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</si>
  <si>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</si>
  <si>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</si>
  <si>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</si>
  <si>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</si>
  <si>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</si>
  <si>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</si>
  <si>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</si>
  <si>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</si>
  <si>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</si>
  <si>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</si>
  <si>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</si>
  <si>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</si>
  <si>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</si>
  <si>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</si>
  <si>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</si>
  <si>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</si>
  <si>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</si>
  <si>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</si>
  <si>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</si>
  <si>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</si>
  <si>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</si>
  <si>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</si>
  <si>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</si>
  <si>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</si>
  <si>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</si>
  <si>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</si>
  <si>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</si>
  <si>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</si>
  <si>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</si>
  <si>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</si>
  <si>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</si>
  <si>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</si>
  <si>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</si>
  <si>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</si>
  <si>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</si>
  <si>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</si>
  <si>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</si>
  <si>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</si>
  <si>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</si>
  <si>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</si>
  <si>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</si>
  <si>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</si>
  <si>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</si>
  <si>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</si>
  <si>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</si>
  <si>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</si>
  <si>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</si>
  <si>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</si>
  <si>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</si>
  <si>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</si>
  <si>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</si>
  <si>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</si>
  <si>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</si>
  <si>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</si>
  <si>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</si>
  <si>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</si>
  <si>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</si>
  <si>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</si>
  <si>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</si>
  <si>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</si>
  <si>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</si>
  <si>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</si>
  <si>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</si>
  <si>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</si>
  <si>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</si>
  <si>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</si>
  <si>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</si>
  <si>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</si>
  <si>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</si>
  <si>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</si>
  <si>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</si>
  <si>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</si>
  <si>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</si>
  <si>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</si>
  <si>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</si>
  <si>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</si>
  <si>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</si>
  <si>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</si>
  <si>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</si>
  <si>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</si>
  <si>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</si>
  <si>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</si>
  <si>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</si>
  <si>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</si>
  <si>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</si>
  <si>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</si>
  <si>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</si>
  <si>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</si>
  <si>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</si>
  <si>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</si>
  <si>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</si>
  <si>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</si>
  <si>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</si>
  <si>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</si>
  <si>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</si>
  <si>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</si>
  <si>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</si>
  <si>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</si>
  <si>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</si>
  <si>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</si>
  <si>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</si>
  <si>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</si>
  <si>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</si>
  <si>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</si>
  <si>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</si>
  <si>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</si>
  <si>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</si>
  <si>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</si>
  <si>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</si>
  <si>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</si>
  <si>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</si>
  <si>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</si>
  <si>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</si>
  <si>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</si>
  <si>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</si>
  <si>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</si>
  <si>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</si>
  <si>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</si>
  <si>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</si>
  <si>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</si>
  <si>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</si>
  <si>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</si>
  <si>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</si>
  <si>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</si>
  <si>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</si>
  <si>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</si>
  <si>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</si>
  <si>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</si>
  <si>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</si>
  <si>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</si>
  <si>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</si>
  <si>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</si>
  <si>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</si>
  <si>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</si>
  <si>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</si>
  <si>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</si>
  <si>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</si>
  <si>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</si>
  <si>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</si>
  <si>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</si>
  <si>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</si>
  <si>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</si>
  <si>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</si>
  <si>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</si>
  <si>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</si>
  <si>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</si>
  <si>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</si>
  <si>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</si>
  <si>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</si>
  <si>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</si>
  <si>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</si>
  <si>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</si>
  <si>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</si>
  <si>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</si>
  <si>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</si>
  <si>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</si>
  <si>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</si>
  <si>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</si>
  <si>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</si>
  <si>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</si>
  <si>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</si>
  <si>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</si>
  <si>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</si>
  <si>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</si>
  <si>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</si>
  <si>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</si>
  <si>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</si>
  <si>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</si>
  <si>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</si>
  <si>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</si>
  <si>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</si>
  <si>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</si>
  <si>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</si>
  <si>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</si>
  <si>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</si>
  <si>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</si>
  <si>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</si>
  <si>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</si>
  <si>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</si>
  <si>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</si>
  <si>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</si>
  <si>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</si>
  <si>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</si>
  <si>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</si>
  <si>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</si>
  <si>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</si>
  <si>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</si>
  <si>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</si>
  <si>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</si>
  <si>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</si>
  <si>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</si>
  <si>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</si>
  <si>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</si>
  <si>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</si>
  <si>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</si>
  <si>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</si>
  <si>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</si>
  <si>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</si>
  <si>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</si>
  <si>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</si>
  <si>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</si>
  <si>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</si>
  <si>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</si>
  <si>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</si>
  <si>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</si>
  <si>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</si>
  <si>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</si>
  <si>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</si>
  <si>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</si>
  <si>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</si>
  <si>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</si>
  <si>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</si>
  <si>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</si>
  <si>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</si>
  <si>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</si>
  <si>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</si>
  <si>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</si>
  <si>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</si>
  <si>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</si>
  <si>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</si>
  <si>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</si>
  <si>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</si>
  <si>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</si>
  <si>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</si>
  <si>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</si>
  <si>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</si>
  <si>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</si>
  <si>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</si>
  <si>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</si>
  <si>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</si>
  <si>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</si>
  <si>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</si>
  <si>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</si>
  <si>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</si>
  <si>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</si>
  <si>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</si>
  <si>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</si>
  <si>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</si>
  <si>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</si>
  <si>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</si>
  <si>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</si>
  <si>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</si>
  <si>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</si>
  <si>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</si>
  <si>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</si>
  <si>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</si>
  <si>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</si>
  <si>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</si>
  <si>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</si>
  <si>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</si>
  <si>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</si>
  <si>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</si>
  <si>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</si>
  <si>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</si>
  <si>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</si>
  <si>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</si>
  <si>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</si>
  <si>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</si>
  <si>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</si>
  <si>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</si>
  <si>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</si>
  <si>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</si>
  <si>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</si>
  <si>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</si>
  <si>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</si>
  <si>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</si>
  <si>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</si>
  <si>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</si>
  <si>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</si>
  <si>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</si>
  <si>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</si>
  <si>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</si>
  <si>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</si>
  <si>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</si>
  <si>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</si>
  <si>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</si>
  <si>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</si>
  <si>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</si>
  <si>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</si>
  <si>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</si>
  <si>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</si>
  <si>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</si>
  <si>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</si>
  <si>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</si>
  <si>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</si>
  <si>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</si>
  <si>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</si>
  <si>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</si>
  <si>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</si>
  <si>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</si>
  <si>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</si>
  <si>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</si>
  <si>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</si>
  <si>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</si>
  <si>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</si>
  <si>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</si>
  <si>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</si>
  <si>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</si>
  <si>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</si>
  <si>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</si>
  <si>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</si>
  <si>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</si>
  <si>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</si>
  <si>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</si>
  <si>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</si>
  <si>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</si>
  <si>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</si>
  <si>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</si>
  <si>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</si>
  <si>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</si>
  <si>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</si>
  <si>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</si>
  <si>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</si>
  <si>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</si>
  <si>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</si>
  <si>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</si>
  <si>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</si>
  <si>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</si>
  <si>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</si>
  <si>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</si>
  <si>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</si>
  <si>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</si>
  <si>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</si>
  <si>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</si>
  <si>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</si>
  <si>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</si>
  <si>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</si>
  <si>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</si>
  <si>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</si>
  <si>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</si>
  <si>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</si>
  <si>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</si>
  <si>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</si>
  <si>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</si>
  <si>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</si>
  <si>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</si>
  <si>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</si>
  <si>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</si>
  <si>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</si>
  <si>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</si>
  <si>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</si>
  <si>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</si>
  <si>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</si>
  <si>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</si>
  <si>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</si>
  <si>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</si>
  <si>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</si>
  <si>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</si>
  <si>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</si>
  <si>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</si>
  <si>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</si>
  <si>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</si>
  <si>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</si>
  <si>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</si>
  <si>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</si>
  <si>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</si>
  <si>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</si>
  <si>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</si>
  <si>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</si>
  <si>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</si>
  <si>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</si>
  <si>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</si>
  <si>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</si>
  <si>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</si>
  <si>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</si>
  <si>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</si>
  <si>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</si>
  <si>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</si>
  <si>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</si>
  <si>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</si>
  <si>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</si>
  <si>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</si>
  <si>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</si>
  <si>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</si>
  <si>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</si>
  <si>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</si>
  <si>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</si>
  <si>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</si>
  <si>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</si>
  <si>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</si>
  <si>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</si>
  <si>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</si>
  <si>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</si>
  <si>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</si>
  <si>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</si>
  <si>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</si>
  <si>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</si>
  <si>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</si>
  <si>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</si>
  <si>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</si>
  <si>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</si>
  <si>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</si>
  <si>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</si>
  <si>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</si>
  <si>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</si>
  <si>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</si>
  <si>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</si>
  <si>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</si>
  <si>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</si>
  <si>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</si>
  <si>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</si>
  <si>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</si>
  <si>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</si>
  <si>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</si>
  <si>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</si>
  <si>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</si>
  <si>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</si>
  <si>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</si>
  <si>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</si>
  <si>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</si>
  <si>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</si>
  <si>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</si>
  <si>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</si>
  <si>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</si>
  <si>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</si>
  <si>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</si>
  <si>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</si>
  <si>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</si>
  <si>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</si>
  <si>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</si>
  <si>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</si>
  <si>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</si>
  <si>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</si>
  <si>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</si>
  <si>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</si>
  <si>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</si>
  <si>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</si>
  <si>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</si>
  <si>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</si>
  <si>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</si>
  <si>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</si>
  <si>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</si>
  <si>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</si>
  <si>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</si>
  <si>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</si>
  <si>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</si>
  <si>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</si>
  <si>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</si>
  <si>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</si>
  <si>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</si>
  <si>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</si>
  <si>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</si>
  <si>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</si>
  <si>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</si>
  <si>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</si>
  <si>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</si>
  <si>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</si>
  <si>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</si>
  <si>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</si>
  <si>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</si>
  <si>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</si>
  <si>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</si>
  <si>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</si>
  <si>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</si>
  <si>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</si>
  <si>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</si>
  <si>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</si>
  <si>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</si>
  <si>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</si>
  <si>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</si>
  <si>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</si>
  <si>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</si>
  <si>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</si>
  <si>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</si>
  <si>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</si>
  <si>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</si>
  <si>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</si>
  <si>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</si>
  <si>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</si>
  <si>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</si>
  <si>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</si>
  <si>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</si>
  <si>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</si>
  <si>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</si>
  <si>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</si>
  <si>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</si>
  <si>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</si>
  <si>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</si>
  <si>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</si>
  <si>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</si>
  <si>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</si>
  <si>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</si>
  <si>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</si>
  <si>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</si>
  <si>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</si>
  <si>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</si>
  <si>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</si>
  <si>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</si>
  <si>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</si>
  <si>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</si>
  <si>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</si>
  <si>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</si>
  <si>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</si>
  <si>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</si>
  <si>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</si>
  <si>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</si>
  <si>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</si>
  <si>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</si>
  <si>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</si>
  <si>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</si>
  <si>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</si>
  <si>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</si>
  <si>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</si>
  <si>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</si>
  <si>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</si>
  <si>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</si>
  <si>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</si>
  <si>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</si>
  <si>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</si>
  <si>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</si>
  <si>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</si>
  <si>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</si>
  <si>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</si>
  <si>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</si>
  <si>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</si>
  <si>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</si>
  <si>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</si>
  <si>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</si>
  <si>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</si>
  <si>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</si>
  <si>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</si>
  <si>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</si>
  <si>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</si>
  <si>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</si>
  <si>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</si>
  <si>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</si>
  <si>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</si>
  <si>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</si>
  <si>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</si>
  <si>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</si>
  <si>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</si>
  <si>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</si>
  <si>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</si>
  <si>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</si>
  <si>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</si>
  <si>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</si>
  <si>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</si>
  <si>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</si>
  <si>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</si>
  <si>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</si>
  <si>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</si>
  <si>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</si>
  <si>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</si>
  <si>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</si>
  <si>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</si>
  <si>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</si>
  <si>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</si>
  <si>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</si>
  <si>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</si>
  <si>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</si>
  <si>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</si>
  <si>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</si>
  <si>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</si>
  <si>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</si>
  <si>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</si>
  <si>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</si>
  <si>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</si>
  <si>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</si>
  <si>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</si>
  <si>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</si>
  <si>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</si>
  <si>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</si>
  <si>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</si>
  <si>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</si>
  <si>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</si>
  <si>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</si>
  <si>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</si>
  <si>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</si>
  <si>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</si>
  <si>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</si>
  <si>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</si>
  <si>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</si>
  <si>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</si>
  <si>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</si>
  <si>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</si>
  <si>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</si>
  <si>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</si>
  <si>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</si>
  <si>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</si>
  <si>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</si>
  <si>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</si>
  <si>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</si>
  <si>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</si>
  <si>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</si>
  <si>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</si>
  <si>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</si>
  <si>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</si>
  <si>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</si>
  <si>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</si>
  <si>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</si>
  <si>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</si>
  <si>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</si>
  <si>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</si>
  <si>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</si>
  <si>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</si>
  <si>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</si>
  <si>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</si>
  <si>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</si>
  <si>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</si>
  <si>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</si>
  <si>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</si>
  <si>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</si>
  <si>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</si>
  <si>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</si>
  <si>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</si>
  <si>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</si>
  <si>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</si>
  <si>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</si>
  <si>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</si>
  <si>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</si>
  <si>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</si>
  <si>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</si>
  <si>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</si>
  <si>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</si>
  <si>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</si>
  <si>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</si>
  <si>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</si>
  <si>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</si>
  <si>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</si>
  <si>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</si>
  <si>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</si>
  <si>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</si>
  <si>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</si>
  <si>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</si>
  <si>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</si>
  <si>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</si>
  <si>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</si>
  <si>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</si>
  <si>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</si>
  <si>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</si>
  <si>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</si>
  <si>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</si>
  <si>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</si>
  <si>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</si>
  <si>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</si>
  <si>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</si>
  <si>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</si>
  <si>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</si>
  <si>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</si>
  <si>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</si>
  <si>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</si>
  <si>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</si>
  <si>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</si>
  <si>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</si>
  <si>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</si>
  <si>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</si>
  <si>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</si>
  <si>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</si>
  <si>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</si>
  <si>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</si>
  <si>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</si>
  <si>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</si>
  <si>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</si>
  <si>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</si>
  <si>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</si>
  <si>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</si>
  <si>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</si>
  <si>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</si>
  <si>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</si>
  <si>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</si>
  <si>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</si>
  <si>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</si>
  <si>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</si>
  <si>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</si>
  <si>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</si>
  <si>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</si>
  <si>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</si>
  <si>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</si>
  <si>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</si>
  <si>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</si>
  <si>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</si>
  <si>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</si>
  <si>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</si>
  <si>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</si>
  <si>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</si>
  <si>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</si>
  <si>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</si>
  <si>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</si>
  <si>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</si>
  <si>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</si>
  <si>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</si>
  <si>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</si>
  <si>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</si>
  <si>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</si>
  <si>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</si>
  <si>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</si>
  <si>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</si>
  <si>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</si>
  <si>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</si>
  <si>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</si>
  <si>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</si>
  <si>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</si>
  <si>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</si>
  <si>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</si>
  <si>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</si>
  <si>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</si>
  <si>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</si>
  <si>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</si>
  <si>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</si>
  <si>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</si>
  <si>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</si>
  <si>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</si>
  <si>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</si>
  <si>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</si>
  <si>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</si>
  <si>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</si>
  <si>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</si>
  <si>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</si>
  <si>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</si>
  <si>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</si>
  <si>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</si>
  <si>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</si>
  <si>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</si>
  <si>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</si>
  <si>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</si>
  <si>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</si>
  <si>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</si>
  <si>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</si>
  <si>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</si>
  <si>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</si>
  <si>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</si>
  <si>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</si>
  <si>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</si>
  <si>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</si>
  <si>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</si>
  <si>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</si>
  <si>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</si>
  <si>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</si>
  <si>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</si>
  <si>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</si>
  <si>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</si>
  <si>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</si>
  <si>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</si>
  <si>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</si>
  <si>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</si>
  <si>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</si>
  <si>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</si>
  <si>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</si>
  <si>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</si>
  <si>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</si>
  <si>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</si>
  <si>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</si>
  <si>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</si>
  <si>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</si>
  <si>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</si>
  <si>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</si>
  <si>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</si>
  <si>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</si>
  <si>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</si>
  <si>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</si>
  <si>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</si>
  <si>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</si>
  <si>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</si>
  <si>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</si>
  <si>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</si>
  <si>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</si>
  <si>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</si>
  <si>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</si>
  <si>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</si>
  <si>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</si>
  <si>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</si>
  <si>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</si>
  <si>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</si>
  <si>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</si>
  <si>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</si>
  <si>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</si>
  <si>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</si>
  <si>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</si>
  <si>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</si>
  <si>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</si>
  <si>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</si>
  <si>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</si>
  <si>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</si>
  <si>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</si>
  <si>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</si>
  <si>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</si>
  <si>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</si>
  <si>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</si>
  <si>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</si>
  <si>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</si>
  <si>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</si>
  <si>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</si>
  <si>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</si>
  <si>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</si>
  <si>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</si>
  <si>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</si>
  <si>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</si>
  <si>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</si>
  <si>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</si>
  <si>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</si>
  <si>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</si>
  <si>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</si>
  <si>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</si>
  <si>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</si>
  <si>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</si>
  <si>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</si>
  <si>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</si>
  <si>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</si>
  <si>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</si>
  <si>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</si>
  <si>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</si>
  <si>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</si>
  <si>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</si>
  <si>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</si>
  <si>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</si>
  <si>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</si>
  <si>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</si>
  <si>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</si>
  <si>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</si>
  <si>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</si>
  <si>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</si>
  <si>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</si>
  <si>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</si>
  <si>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</si>
  <si>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</si>
  <si>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</si>
  <si>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</si>
  <si>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</si>
  <si>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</si>
  <si>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</si>
  <si>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</si>
  <si>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</si>
  <si>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</si>
  <si>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</si>
  <si>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</si>
  <si>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</si>
  <si>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</si>
  <si>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</si>
  <si>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</si>
  <si>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</si>
  <si>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</si>
  <si>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</si>
  <si>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</si>
  <si>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</si>
  <si>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</si>
  <si>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</si>
  <si>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</si>
  <si>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</si>
  <si>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</si>
  <si>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</si>
  <si>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</si>
  <si>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</si>
  <si>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</si>
  <si>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</si>
  <si>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</si>
  <si>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</si>
  <si>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</si>
  <si>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</si>
  <si>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</si>
  <si>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</si>
  <si>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</si>
  <si>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</si>
  <si>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</si>
  <si>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</si>
  <si>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</si>
  <si>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</si>
  <si>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</si>
  <si>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</si>
  <si>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</si>
  <si>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</si>
  <si>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</si>
  <si>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</si>
  <si>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</si>
  <si>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</si>
  <si>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</si>
  <si>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</si>
  <si>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</si>
  <si>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</si>
  <si>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</si>
  <si>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</si>
  <si>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</si>
  <si>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</si>
  <si>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</si>
  <si>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</si>
  <si>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</si>
  <si>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</si>
  <si>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</si>
  <si>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</si>
  <si>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</si>
  <si>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</si>
  <si>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</si>
  <si>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</si>
  <si>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</si>
  <si>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</si>
  <si>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</si>
  <si>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</si>
  <si>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</si>
  <si>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</si>
  <si>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</si>
  <si>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</si>
  <si>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</si>
  <si>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</si>
  <si>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</si>
  <si>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</si>
  <si>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</si>
  <si>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</si>
  <si>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</si>
  <si>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</si>
  <si>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</si>
  <si>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</si>
  <si>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</si>
  <si>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</si>
  <si>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</si>
  <si>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</si>
  <si>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</si>
  <si>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</si>
  <si>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</si>
  <si>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</si>
  <si>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</si>
  <si>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</si>
  <si>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</si>
  <si>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</si>
  <si>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</si>
  <si>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</si>
  <si>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</si>
  <si>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</si>
  <si>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</si>
  <si>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</si>
  <si>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</si>
  <si>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</si>
  <si>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</si>
  <si>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</si>
  <si>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</si>
  <si>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</si>
  <si>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</si>
  <si>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</si>
  <si>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</si>
  <si>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</si>
  <si>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</si>
  <si>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</si>
  <si>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</si>
  <si>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</si>
  <si>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</si>
  <si>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</si>
  <si>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</si>
  <si>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</si>
  <si>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</si>
  <si>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</si>
  <si>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</si>
  <si>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</si>
  <si>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</si>
  <si>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</si>
  <si>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</si>
  <si>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</si>
  <si>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</si>
  <si>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</si>
  <si>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</si>
  <si>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</si>
  <si>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</si>
  <si>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</si>
  <si>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</si>
  <si>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</si>
  <si>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</si>
  <si>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</si>
  <si>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</si>
  <si>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</si>
  <si>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</si>
  <si>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</si>
  <si>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</si>
  <si>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</si>
  <si>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</si>
  <si>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</si>
  <si>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</si>
  <si>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</si>
  <si>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</si>
  <si>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</si>
  <si>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</si>
  <si>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</si>
  <si>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</si>
  <si>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</si>
  <si>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</si>
  <si>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</si>
  <si>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</si>
  <si>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</si>
  <si>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</si>
  <si>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</si>
  <si>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</si>
  <si>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</si>
  <si>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</si>
  <si>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</si>
  <si>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</si>
  <si>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</si>
  <si>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</si>
  <si>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</si>
  <si>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</si>
  <si>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</si>
  <si>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</si>
  <si>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</si>
  <si>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</si>
  <si>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</si>
  <si>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</si>
  <si>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</si>
  <si>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</si>
  <si>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</si>
  <si>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</si>
  <si>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</si>
  <si>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</si>
  <si>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</si>
  <si>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</si>
  <si>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</si>
  <si>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</si>
  <si>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</si>
  <si>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</si>
  <si>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</si>
  <si>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</si>
  <si>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</si>
  <si>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</si>
  <si>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</si>
  <si>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</si>
  <si>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</si>
  <si>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</si>
  <si>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</si>
  <si>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</si>
  <si>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</si>
  <si>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</si>
  <si>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</si>
  <si>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</si>
  <si>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</si>
  <si>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</si>
  <si>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</si>
  <si>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</si>
  <si>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</si>
  <si>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</si>
  <si>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</si>
  <si>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</si>
  <si>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</si>
  <si>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</si>
  <si>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</si>
  <si>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</si>
  <si>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</si>
  <si>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</si>
  <si>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</si>
  <si>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</si>
  <si>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</si>
  <si>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</si>
  <si>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</si>
  <si>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</si>
  <si>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</si>
  <si>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</si>
  <si>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</si>
  <si>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</si>
  <si>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</si>
  <si>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</si>
  <si>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</si>
  <si>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</si>
  <si>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</si>
  <si>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</si>
  <si>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</si>
  <si>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</si>
  <si>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</si>
  <si>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</si>
  <si>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</si>
  <si>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</si>
  <si>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</si>
  <si>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</si>
  <si>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</si>
  <si>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</si>
  <si>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</si>
  <si>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</si>
  <si>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</si>
  <si>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</si>
  <si>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</si>
  <si>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</si>
  <si>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</si>
  <si>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</si>
  <si>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</si>
  <si>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</si>
  <si>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</si>
  <si>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</si>
  <si>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</si>
  <si>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</si>
  <si>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</si>
  <si>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</si>
  <si>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</si>
  <si>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</si>
  <si>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</si>
  <si>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</si>
  <si>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</si>
  <si>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</si>
  <si>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</si>
  <si>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</si>
  <si>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</si>
  <si>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</si>
  <si>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</si>
  <si>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</si>
  <si>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</si>
  <si>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</si>
  <si>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</si>
  <si>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</si>
  <si>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</si>
  <si>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</si>
  <si>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</si>
  <si>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</si>
  <si>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</si>
  <si>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</si>
  <si>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</si>
  <si>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</si>
  <si>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</si>
  <si>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</si>
  <si>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</si>
  <si>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</si>
  <si>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</si>
  <si>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</si>
  <si>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</si>
  <si>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</si>
  <si>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</si>
  <si>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</si>
  <si>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</si>
  <si>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</si>
  <si>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</si>
  <si>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</si>
  <si>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</si>
  <si>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</si>
  <si>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</si>
  <si>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</si>
  <si>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</si>
  <si>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</si>
  <si>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</si>
  <si>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</si>
  <si>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</si>
  <si>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</si>
  <si>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</si>
  <si>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</si>
  <si>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</si>
  <si>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</si>
  <si>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</si>
  <si>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</si>
  <si>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</si>
  <si>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</si>
  <si>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</si>
  <si>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</si>
  <si>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</si>
  <si>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</si>
  <si>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</si>
  <si>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</si>
  <si>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</si>
  <si>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</si>
  <si>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</si>
  <si>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</si>
  <si>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</si>
  <si>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</si>
  <si>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</si>
  <si>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</si>
  <si>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</si>
  <si>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</si>
  <si>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</si>
  <si>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</si>
  <si>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</si>
  <si>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</si>
  <si>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</si>
  <si>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</si>
  <si>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</si>
  <si>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</si>
  <si>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</si>
  <si>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</si>
  <si>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</si>
  <si>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</si>
  <si>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</si>
  <si>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</si>
  <si>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</si>
  <si>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</si>
  <si>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</si>
  <si>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</si>
  <si>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</si>
  <si>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</si>
  <si>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</si>
  <si>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</si>
  <si>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</si>
  <si>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</si>
  <si>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</si>
  <si>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</si>
  <si>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</si>
  <si>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</si>
  <si>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</si>
  <si>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</si>
  <si>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</si>
  <si>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</si>
  <si>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</si>
  <si>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</si>
  <si>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</si>
  <si>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</si>
  <si>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</si>
  <si>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</si>
  <si>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</si>
  <si>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</si>
  <si>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</si>
  <si>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</si>
  <si>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</si>
  <si>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</si>
  <si>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</si>
  <si>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</si>
  <si>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</si>
  <si>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</si>
  <si>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</si>
  <si>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</si>
  <si>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</si>
  <si>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</si>
  <si>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</si>
  <si>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</si>
  <si>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</si>
  <si>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</si>
  <si>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</si>
  <si>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</si>
  <si>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</si>
  <si>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</si>
  <si>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</si>
  <si>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</si>
  <si>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</si>
  <si>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</si>
  <si>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</si>
  <si>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</si>
  <si>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</si>
  <si>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</si>
  <si>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</si>
  <si>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</si>
  <si>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</si>
  <si>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</si>
  <si>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</si>
  <si>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</si>
  <si>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</si>
  <si>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</si>
  <si>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</si>
  <si>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</si>
  <si>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</si>
  <si>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</si>
  <si>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</si>
  <si>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</si>
  <si>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</si>
  <si>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</si>
  <si>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</si>
  <si>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</si>
  <si>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</si>
  <si>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</si>
  <si>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</si>
  <si>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</si>
  <si>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</si>
  <si>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</si>
  <si>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</si>
  <si>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</si>
  <si>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</si>
  <si>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</si>
  <si>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</si>
  <si>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</si>
  <si>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</si>
  <si>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</si>
  <si>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</si>
  <si>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</si>
  <si>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</si>
  <si>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</si>
  <si>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</si>
  <si>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</si>
  <si>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</si>
  <si>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</si>
  <si>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</si>
  <si>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</si>
  <si>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</si>
  <si>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</si>
  <si>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</si>
  <si>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</si>
  <si>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</si>
  <si>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</si>
  <si>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</si>
  <si>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</si>
  <si>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</si>
  <si>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</si>
  <si>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</si>
  <si>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</si>
  <si>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</si>
  <si>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</si>
  <si>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</si>
  <si>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</si>
  <si>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</si>
  <si>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</si>
  <si>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</si>
  <si>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</si>
  <si>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</si>
  <si>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</si>
  <si>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</si>
  <si>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</si>
  <si>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</si>
  <si>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</si>
  <si>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</si>
  <si>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</si>
  <si>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</si>
  <si>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</si>
  <si>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</si>
  <si>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</si>
  <si>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</si>
  <si>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</si>
  <si>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</si>
  <si>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</si>
  <si>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</si>
  <si>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</si>
  <si>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</si>
  <si>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</si>
  <si>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</si>
  <si>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</si>
  <si>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</si>
  <si>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</si>
  <si>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</si>
  <si>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</si>
  <si>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</si>
  <si>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</si>
  <si>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</si>
  <si>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</si>
  <si>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</si>
  <si>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</si>
  <si>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</si>
  <si>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</si>
  <si>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</si>
  <si>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</si>
  <si>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</si>
  <si>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</si>
  <si>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</si>
  <si>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</si>
  <si>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</si>
  <si>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</si>
  <si>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</si>
  <si>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</si>
  <si>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</si>
  <si>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</si>
  <si>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</si>
  <si>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</si>
  <si>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</si>
  <si>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</si>
  <si>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</si>
  <si>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</si>
  <si>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</si>
  <si>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</si>
  <si>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</si>
  <si>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</si>
  <si>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</si>
  <si>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</si>
  <si>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</si>
  <si>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</si>
  <si>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</si>
  <si>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</si>
  <si>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</si>
  <si>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</si>
  <si>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</si>
  <si>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</si>
  <si>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</si>
  <si>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</si>
  <si>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</si>
  <si>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</si>
  <si>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</si>
  <si>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</si>
  <si>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</si>
  <si>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</si>
  <si>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</si>
  <si>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</si>
  <si>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</si>
  <si>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</si>
  <si>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</si>
  <si>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</si>
  <si>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</si>
  <si>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</si>
  <si>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</si>
  <si>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</si>
  <si>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</si>
  <si>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</si>
  <si>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</si>
  <si>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</si>
  <si>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</si>
  <si>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</si>
  <si>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</si>
  <si>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</si>
  <si>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</si>
  <si>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</si>
  <si>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</si>
  <si>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</si>
  <si>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</si>
  <si>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</si>
  <si>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</si>
  <si>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</si>
  <si>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</si>
  <si>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</si>
  <si>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</si>
  <si>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</si>
  <si>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</si>
  <si>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</si>
  <si>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</si>
  <si>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</si>
  <si>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</si>
  <si>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</si>
  <si>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</si>
  <si>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</si>
  <si>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</si>
  <si>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</si>
  <si>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</si>
  <si>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</si>
  <si>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</si>
  <si>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</si>
  <si>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</si>
  <si>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</si>
  <si>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</si>
  <si>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</si>
  <si>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</si>
  <si>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</si>
  <si>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</si>
  <si>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</si>
  <si>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</si>
  <si>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</si>
  <si>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</si>
  <si>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</si>
  <si>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</si>
  <si>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</si>
  <si>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</si>
  <si>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</si>
  <si>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</si>
  <si>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</si>
  <si>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</si>
  <si>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</si>
  <si>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</si>
  <si>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</si>
  <si>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</si>
  <si>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</si>
  <si>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</si>
  <si>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</si>
  <si>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</si>
  <si>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</si>
  <si>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</si>
  <si>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</si>
  <si>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</si>
  <si>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</si>
  <si>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</si>
  <si>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</si>
  <si>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</si>
  <si>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</si>
  <si>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</si>
  <si>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</si>
  <si>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</si>
  <si>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</si>
  <si>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</si>
  <si>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</si>
  <si>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</si>
  <si>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</si>
  <si>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</si>
  <si>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</si>
  <si>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</si>
  <si>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</si>
  <si>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</si>
  <si>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</si>
  <si>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</si>
  <si>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</si>
  <si>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</si>
  <si>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</si>
  <si>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</si>
  <si>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</si>
  <si>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</si>
  <si>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</si>
  <si>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</si>
  <si>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</si>
  <si>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</si>
  <si>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</si>
  <si>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</si>
  <si>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</si>
  <si>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</si>
  <si>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</si>
  <si>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</si>
  <si>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</si>
  <si>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</si>
  <si>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</si>
  <si>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</si>
  <si>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</si>
  <si>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</si>
  <si>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</si>
  <si>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</si>
  <si>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</si>
  <si>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</si>
  <si>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</si>
  <si>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</si>
  <si>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</si>
  <si>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</si>
  <si>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</si>
  <si>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</si>
  <si>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</si>
  <si>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</si>
  <si>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</si>
  <si>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</si>
  <si>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</si>
  <si>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</si>
  <si>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</si>
  <si>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</si>
  <si>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</si>
  <si>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</si>
  <si>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</si>
  <si>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</si>
  <si>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</si>
  <si>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</si>
  <si>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</si>
  <si>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</si>
  <si>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</si>
  <si>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</si>
  <si>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</si>
  <si>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</si>
  <si>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</si>
  <si>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</si>
  <si>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</si>
  <si>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</si>
  <si>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</si>
  <si>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</si>
  <si>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</si>
  <si>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</si>
  <si>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</si>
  <si>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</si>
  <si>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</si>
  <si>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</si>
  <si>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</si>
  <si>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</si>
  <si>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</si>
  <si>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</si>
  <si>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</si>
  <si>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</si>
  <si>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</si>
  <si>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</si>
  <si>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</si>
  <si>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</si>
  <si>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</si>
  <si>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</si>
  <si>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</si>
  <si>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</si>
  <si>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</si>
  <si>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</si>
  <si>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</si>
  <si>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</si>
  <si>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</si>
  <si>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</si>
  <si>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</si>
  <si>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</si>
  <si>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</si>
  <si>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</si>
  <si>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</si>
  <si>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</si>
  <si>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</si>
  <si>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</si>
  <si>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</si>
  <si>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</si>
  <si>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</si>
  <si>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</si>
  <si>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</si>
  <si>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</si>
  <si>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</si>
  <si>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</si>
  <si>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</si>
  <si>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</si>
  <si>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</si>
  <si>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</si>
  <si>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</si>
  <si>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</si>
  <si>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</si>
  <si>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</si>
  <si>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</si>
  <si>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</si>
  <si>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</si>
  <si>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</si>
  <si>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</si>
  <si>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</si>
  <si>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</si>
  <si>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</si>
  <si>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</si>
  <si>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</si>
  <si>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</si>
  <si>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</si>
  <si>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</si>
  <si>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</si>
  <si>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</si>
  <si>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</si>
  <si>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</si>
  <si>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</si>
  <si>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</si>
  <si>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</si>
  <si>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</si>
  <si>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</si>
  <si>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</si>
  <si>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</si>
  <si>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</si>
  <si>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</si>
  <si>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</si>
  <si>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</si>
  <si>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</si>
  <si>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</si>
  <si>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</si>
  <si>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</si>
  <si>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</si>
  <si>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</si>
  <si>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</si>
  <si>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</si>
  <si>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</si>
  <si>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</si>
  <si>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</si>
  <si>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</si>
  <si>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</si>
  <si>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</si>
  <si>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</si>
  <si>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</si>
  <si>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</si>
  <si>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</si>
  <si>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</si>
  <si>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</si>
  <si>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</si>
  <si>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</si>
  <si>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</si>
  <si>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</si>
  <si>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</si>
  <si>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</si>
  <si>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</si>
  <si>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</si>
  <si>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</si>
  <si>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</si>
  <si>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</si>
  <si>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</si>
  <si>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</si>
  <si>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</si>
  <si>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</si>
  <si>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</si>
  <si>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</si>
  <si>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</si>
  <si>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</si>
  <si>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</si>
  <si>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</si>
  <si>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</si>
  <si>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</si>
  <si>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</si>
  <si>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</si>
  <si>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</si>
  <si>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</si>
  <si>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</si>
  <si>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</si>
  <si>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</si>
  <si>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</si>
  <si>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</si>
  <si>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</si>
  <si>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</si>
  <si>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</si>
  <si>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</si>
  <si>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</si>
  <si>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</si>
  <si>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</si>
  <si>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</si>
  <si>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</si>
  <si>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</si>
  <si>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</si>
  <si>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</si>
  <si>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</si>
  <si>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</si>
  <si>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</si>
  <si>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</si>
  <si>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</si>
  <si>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</si>
  <si>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</si>
  <si>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</si>
  <si>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</si>
  <si>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</si>
  <si>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</si>
  <si>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</si>
  <si>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</si>
  <si>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</si>
  <si>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</si>
  <si>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</si>
  <si>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</si>
  <si>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</si>
  <si>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</si>
  <si>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</si>
  <si>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</si>
  <si>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</si>
  <si>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</si>
  <si>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</si>
  <si>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</si>
  <si>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</si>
  <si>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</si>
  <si>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</si>
  <si>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</si>
  <si>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</si>
  <si>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</si>
  <si>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</si>
  <si>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</si>
  <si>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</si>
  <si>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</si>
  <si>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</si>
  <si>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</si>
  <si>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</si>
  <si>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</si>
  <si>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</si>
  <si>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</si>
  <si>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</si>
  <si>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</si>
  <si>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</si>
  <si>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</si>
  <si>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</si>
  <si>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</si>
  <si>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</si>
  <si>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</si>
  <si>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</si>
  <si>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</si>
  <si>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</si>
  <si>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</si>
  <si>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</si>
  <si>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</si>
  <si>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</si>
  <si>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</si>
  <si>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</si>
  <si>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</si>
  <si>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</si>
  <si>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</si>
  <si>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</si>
  <si>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</si>
  <si>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</si>
  <si>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</si>
  <si>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</si>
  <si>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</si>
  <si>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</si>
  <si>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</si>
  <si>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</si>
  <si>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</si>
  <si>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</si>
  <si>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</si>
  <si>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</si>
  <si>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</si>
  <si>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</si>
  <si>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</si>
  <si>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</si>
  <si>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</si>
  <si>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</si>
  <si>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</si>
  <si>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</si>
  <si>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</si>
  <si>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</si>
  <si>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</si>
  <si>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</si>
  <si>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</si>
  <si>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</si>
  <si>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</si>
  <si>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</si>
  <si>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</si>
  <si>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</si>
  <si>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</si>
  <si>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</si>
  <si>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</si>
  <si>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</si>
  <si>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</si>
  <si>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</si>
  <si>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</si>
  <si>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</si>
  <si>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</si>
  <si>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</si>
  <si>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</si>
  <si>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</si>
  <si>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</si>
  <si>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</si>
  <si>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</si>
  <si>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</si>
  <si>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</si>
  <si>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</si>
  <si>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</si>
  <si>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</si>
  <si>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</si>
  <si>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</si>
  <si>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</si>
  <si>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</si>
  <si>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</si>
  <si>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</si>
  <si>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</si>
  <si>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</si>
  <si>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</si>
  <si>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</si>
  <si>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</si>
  <si>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</si>
  <si>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</si>
  <si>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</si>
  <si>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</si>
  <si>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</si>
  <si>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</si>
  <si>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</si>
  <si>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</si>
  <si>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</si>
  <si>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</si>
  <si>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</si>
  <si>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</si>
  <si>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</si>
  <si>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</si>
  <si>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</si>
  <si>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</si>
  <si>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</si>
  <si>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</si>
  <si>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</si>
  <si>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</si>
  <si>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</si>
  <si>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</si>
  <si>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</si>
  <si>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</si>
  <si>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</si>
  <si>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</si>
  <si>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</si>
  <si>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</si>
  <si>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</si>
  <si>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</si>
  <si>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</si>
  <si>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</si>
  <si>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</si>
  <si>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</si>
  <si>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</si>
  <si>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</si>
  <si>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</si>
  <si>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</si>
  <si>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</si>
  <si>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</si>
  <si>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</si>
  <si>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</si>
  <si>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</si>
  <si>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</si>
  <si>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</si>
  <si>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</si>
  <si>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</si>
  <si>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</si>
  <si>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</si>
  <si>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</si>
  <si>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</si>
  <si>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</si>
  <si>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</si>
  <si>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</si>
  <si>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</si>
  <si>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</si>
  <si>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</si>
  <si>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</si>
  <si>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</si>
  <si>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</si>
  <si>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</si>
  <si>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</si>
  <si>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</si>
  <si>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</si>
  <si>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</si>
  <si>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</si>
  <si>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</si>
  <si>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</si>
  <si>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</si>
  <si>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</si>
  <si>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</si>
  <si>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</si>
  <si>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</si>
  <si>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</si>
  <si>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</si>
  <si>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</si>
  <si>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</si>
  <si>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</si>
  <si>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</si>
  <si>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</si>
  <si>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</si>
  <si>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</si>
  <si>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</si>
  <si>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</si>
  <si>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</si>
  <si>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</si>
  <si>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</si>
  <si>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</si>
  <si>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</si>
  <si>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</si>
  <si>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</si>
  <si>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</si>
  <si>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</si>
  <si>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</si>
  <si>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</si>
  <si>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</si>
  <si>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</si>
  <si>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</si>
  <si>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</si>
  <si>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</si>
  <si>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</si>
  <si>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</si>
  <si>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</si>
  <si>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</si>
  <si>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</si>
  <si>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</si>
  <si>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</si>
  <si>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</si>
  <si>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</si>
  <si>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</si>
  <si>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</si>
  <si>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</si>
  <si>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</si>
  <si>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</si>
  <si>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</si>
  <si>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</si>
  <si>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</si>
  <si>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</si>
  <si>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</si>
  <si>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</si>
  <si>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</si>
  <si>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</si>
  <si>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</si>
  <si>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</si>
  <si>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</si>
  <si>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</si>
  <si>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</si>
  <si>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</si>
  <si>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</si>
  <si>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</si>
  <si>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</si>
  <si>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</si>
  <si>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</si>
  <si>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</si>
  <si>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</si>
  <si>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</si>
  <si>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</si>
  <si>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</si>
  <si>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</si>
  <si>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</si>
  <si>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</si>
  <si>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</si>
  <si>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</si>
  <si>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</si>
  <si>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</si>
  <si>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</si>
  <si>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</si>
  <si>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</si>
  <si>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</si>
  <si>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</si>
  <si>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</si>
  <si>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</si>
  <si>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</si>
  <si>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</si>
  <si>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</si>
  <si>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</si>
  <si>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</si>
  <si>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</si>
  <si>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</si>
  <si>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</si>
  <si>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</si>
  <si>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</si>
  <si>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</si>
  <si>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</si>
  <si>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</si>
  <si>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</si>
  <si>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</si>
  <si>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</si>
  <si>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</si>
  <si>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</si>
  <si>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</si>
  <si>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</si>
  <si>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</si>
  <si>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</si>
  <si>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</si>
  <si>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</si>
  <si>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</si>
  <si>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</si>
  <si>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</si>
  <si>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</si>
  <si>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</si>
  <si>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</si>
  <si>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</si>
  <si>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</si>
  <si>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</si>
  <si>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</si>
  <si>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</si>
  <si>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</si>
  <si>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</si>
  <si>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</si>
  <si>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</si>
  <si>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</si>
  <si>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</si>
  <si>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</si>
  <si>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</si>
  <si>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</si>
  <si>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</si>
  <si>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</si>
  <si>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</si>
  <si>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</si>
  <si>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</si>
  <si>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</si>
  <si>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</si>
  <si>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</si>
  <si>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</si>
  <si>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</si>
  <si>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</si>
  <si>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</si>
  <si>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</si>
  <si>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</si>
  <si>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</si>
  <si>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</si>
  <si>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</si>
  <si>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</si>
  <si>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</si>
  <si>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</si>
  <si>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</si>
  <si>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</si>
  <si>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</si>
  <si>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</si>
  <si>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</si>
  <si>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</si>
  <si>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</si>
  <si>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</si>
  <si>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</si>
  <si>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</si>
  <si>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</si>
  <si>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</si>
  <si>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</si>
  <si>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</si>
  <si>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</si>
  <si>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</si>
  <si>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</si>
  <si>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</si>
  <si>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</si>
  <si>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</si>
  <si>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</si>
  <si>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</si>
  <si>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</si>
  <si>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</si>
  <si>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</si>
  <si>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</si>
  <si>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</si>
  <si>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</si>
  <si>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</si>
  <si>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</si>
  <si>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</si>
  <si>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</si>
  <si>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</si>
  <si>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</si>
  <si>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</si>
  <si>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</si>
  <si>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</si>
  <si>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</si>
  <si>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</si>
  <si>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</si>
  <si>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</si>
  <si>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</si>
  <si>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</si>
  <si>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</si>
  <si>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</si>
  <si>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</si>
  <si>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</si>
  <si>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</si>
  <si>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</si>
  <si>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</si>
  <si>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</si>
  <si>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</si>
  <si>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</si>
  <si>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</si>
  <si>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</si>
  <si>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</si>
  <si>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</si>
  <si>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</si>
  <si>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</si>
  <si>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</si>
  <si>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</si>
  <si>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</si>
  <si>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</si>
  <si>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</si>
  <si>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</si>
  <si>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</si>
  <si>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</si>
  <si>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</si>
  <si>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</si>
  <si>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</si>
  <si>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</si>
  <si>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</si>
  <si>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</si>
  <si>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</si>
  <si>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</si>
  <si>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</si>
  <si>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</si>
  <si>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</si>
  <si>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</si>
  <si>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</si>
  <si>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</si>
  <si>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</si>
  <si>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</si>
  <si>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</si>
  <si>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</si>
  <si>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</si>
  <si>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</si>
  <si>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</si>
  <si>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</si>
  <si>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</si>
  <si>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</si>
  <si>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</si>
  <si>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</si>
  <si>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</si>
  <si>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</si>
  <si>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</si>
  <si>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</si>
  <si>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</si>
  <si>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</si>
  <si>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</si>
  <si>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</si>
  <si>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</si>
  <si>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</si>
  <si>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</si>
  <si>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</si>
  <si>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</si>
  <si>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</si>
  <si>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</si>
  <si>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</si>
  <si>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</si>
  <si>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</si>
  <si>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</si>
  <si>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</si>
  <si>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</si>
  <si>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</si>
  <si>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</si>
  <si>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</si>
  <si>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</si>
  <si>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</si>
  <si>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</si>
  <si>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</si>
  <si>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</si>
  <si>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</si>
  <si>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</si>
  <si>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</si>
  <si>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</si>
  <si>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</si>
  <si>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</si>
  <si>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</si>
  <si>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</si>
  <si>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</si>
  <si>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</si>
  <si>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</si>
  <si>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</si>
  <si>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</si>
  <si>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</si>
  <si>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</si>
  <si>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</si>
  <si>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</si>
  <si>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</si>
  <si>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</si>
  <si>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</si>
  <si>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</si>
  <si>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</si>
  <si>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</si>
  <si>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</si>
  <si>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</si>
  <si>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</si>
  <si>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</si>
  <si>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</si>
  <si>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</si>
  <si>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</si>
  <si>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</si>
  <si>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</si>
  <si>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</si>
  <si>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</si>
  <si>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</si>
  <si>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</si>
  <si>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</si>
  <si>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</si>
  <si>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</si>
  <si>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</si>
  <si>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</si>
  <si>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</si>
  <si>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</si>
  <si>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</si>
  <si>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</si>
  <si>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</si>
  <si>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</si>
  <si>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</si>
  <si>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</si>
  <si>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</si>
  <si>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</si>
  <si>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</si>
  <si>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</si>
  <si>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</si>
  <si>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</si>
  <si>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</si>
  <si>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</si>
  <si>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</si>
  <si>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</si>
  <si>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</si>
  <si>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</si>
  <si>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</si>
  <si>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</si>
  <si>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</si>
  <si>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</si>
  <si>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</si>
  <si>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</si>
  <si>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</si>
  <si>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</si>
  <si>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</si>
  <si>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</si>
  <si>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</si>
  <si>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</si>
  <si>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</si>
  <si>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</si>
  <si>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</si>
  <si>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</si>
  <si>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</si>
  <si>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</si>
  <si>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</si>
  <si>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</si>
  <si>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</si>
  <si>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</si>
  <si>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</si>
  <si>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</si>
  <si>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</si>
  <si>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</si>
  <si>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</si>
  <si>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</si>
  <si>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</si>
  <si>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</si>
  <si>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</si>
  <si>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</si>
  <si>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</si>
  <si>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</si>
  <si>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</si>
  <si>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</si>
  <si>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</si>
  <si>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</si>
  <si>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</si>
  <si>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</si>
  <si>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</si>
  <si>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</si>
  <si>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</si>
  <si>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</si>
  <si>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</si>
  <si>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</si>
  <si>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</si>
  <si>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</si>
  <si>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</si>
  <si>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</si>
  <si>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</si>
  <si>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</si>
  <si>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</si>
  <si>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</si>
  <si>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</si>
  <si>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</si>
  <si>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</si>
  <si>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</si>
  <si>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</si>
  <si>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</si>
  <si>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</si>
  <si>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</si>
  <si>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</si>
  <si>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</si>
  <si>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</si>
  <si>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</si>
  <si>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</si>
  <si>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</si>
  <si>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</si>
  <si>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</si>
  <si>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</si>
  <si>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</si>
  <si>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</si>
  <si>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</si>
  <si>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</si>
  <si>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</si>
  <si>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</si>
  <si>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</si>
  <si>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</si>
  <si>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</si>
  <si>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</si>
  <si>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</si>
  <si>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</si>
  <si>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</si>
  <si>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</si>
  <si>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</si>
  <si>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</si>
  <si>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</si>
  <si>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</si>
  <si>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</si>
  <si>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</si>
  <si>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</si>
  <si>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</si>
  <si>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</si>
  <si>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</si>
  <si>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</si>
  <si>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</si>
  <si>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</si>
  <si>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</si>
  <si>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</si>
  <si>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</si>
  <si>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</si>
  <si>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</si>
  <si>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</si>
  <si>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</si>
  <si>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</si>
  <si>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</si>
  <si>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</si>
  <si>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</si>
  <si>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</si>
  <si>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</si>
  <si>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</si>
  <si>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</si>
  <si>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</si>
  <si>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</si>
  <si>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</si>
  <si>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</si>
  <si>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</si>
  <si>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</si>
  <si>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</si>
  <si>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</si>
  <si>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</si>
  <si>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</si>
  <si>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</si>
  <si>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</si>
  <si>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</si>
  <si>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</si>
  <si>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</si>
  <si>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</si>
  <si>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</si>
  <si>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</si>
  <si>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</si>
  <si>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</si>
  <si>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</si>
  <si>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</si>
  <si>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</si>
  <si>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</si>
  <si>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</si>
  <si>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</si>
  <si>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</si>
  <si>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</si>
  <si>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</si>
  <si>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</si>
  <si>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</si>
  <si>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</si>
  <si>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</si>
  <si>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</si>
  <si>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</si>
  <si>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</si>
  <si>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</si>
  <si>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</si>
  <si>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</si>
  <si>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</si>
  <si>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</si>
  <si>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</si>
  <si>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</si>
  <si>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</si>
  <si>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</si>
  <si>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</si>
  <si>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</si>
  <si>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</si>
  <si>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</si>
  <si>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</si>
  <si>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</si>
  <si>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</si>
  <si>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</si>
  <si>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</si>
  <si>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</si>
  <si>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</si>
  <si>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</si>
  <si>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</si>
  <si>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</si>
  <si>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</si>
  <si>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</si>
  <si>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</si>
  <si>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</si>
  <si>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</si>
  <si>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</si>
  <si>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</si>
  <si>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</si>
  <si>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</si>
  <si>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</si>
  <si>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</si>
  <si>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</si>
  <si>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</si>
  <si>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</si>
  <si>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</si>
  <si>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</si>
  <si>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</si>
  <si>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</si>
  <si>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</si>
  <si>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</si>
  <si>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</si>
  <si>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</si>
  <si>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</si>
  <si>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</si>
  <si>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</si>
  <si>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</si>
  <si>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</si>
  <si>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</si>
  <si>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</si>
  <si>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</si>
  <si>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</si>
  <si>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</si>
  <si>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</si>
  <si>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</si>
  <si>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</si>
  <si>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</si>
  <si>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</si>
  <si>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</si>
  <si>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</si>
  <si>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</si>
  <si>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</si>
  <si>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</si>
  <si>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</si>
  <si>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</si>
  <si>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</si>
  <si>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</si>
  <si>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</si>
  <si>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</si>
  <si>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</si>
  <si>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</si>
  <si>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</si>
  <si>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</si>
  <si>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</si>
  <si>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</si>
  <si>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</si>
  <si>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</si>
  <si>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</si>
  <si>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</si>
  <si>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</si>
  <si>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</si>
  <si>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</si>
  <si>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</si>
  <si>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</si>
  <si>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</si>
  <si>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</si>
  <si>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</si>
  <si>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</si>
  <si>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</si>
  <si>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</si>
  <si>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</si>
  <si>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</si>
  <si>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</si>
  <si>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</si>
  <si>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</si>
  <si>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</si>
  <si>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</si>
  <si>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</si>
  <si>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</si>
  <si>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</si>
  <si>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</si>
  <si>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</si>
  <si>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</si>
  <si>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</si>
  <si>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</si>
  <si>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</si>
  <si>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</si>
  <si>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</si>
  <si>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</si>
  <si>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</si>
  <si>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</si>
  <si>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</si>
  <si>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</si>
  <si>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</si>
  <si>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</si>
  <si>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</si>
  <si>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</si>
  <si>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</si>
  <si>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</si>
  <si>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</si>
  <si>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</si>
  <si>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</si>
  <si>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</si>
  <si>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</si>
  <si>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</si>
  <si>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</si>
  <si>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</si>
  <si>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</si>
  <si>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</si>
  <si>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</si>
  <si>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</si>
  <si>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</si>
  <si>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</si>
  <si>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</si>
  <si>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</si>
  <si>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</si>
  <si>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</si>
  <si>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</si>
  <si>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</si>
  <si>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</si>
  <si>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</si>
  <si>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</si>
  <si>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</si>
  <si>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</si>
  <si>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</si>
  <si>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</si>
  <si>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</si>
  <si>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</si>
  <si>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</si>
  <si>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</si>
  <si>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</si>
  <si>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</si>
  <si>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</si>
  <si>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</si>
  <si>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</si>
  <si>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</si>
  <si>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</si>
  <si>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</si>
  <si>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</si>
  <si>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</si>
  <si>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</si>
  <si>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</si>
  <si>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</si>
  <si>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</si>
  <si>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</si>
  <si>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</si>
  <si>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</si>
  <si>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</si>
  <si>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</si>
  <si>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</si>
  <si>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</si>
  <si>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</si>
  <si>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</si>
  <si>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</si>
  <si>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</si>
  <si>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</si>
  <si>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</si>
  <si>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</si>
  <si>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</si>
  <si>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</si>
  <si>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</si>
  <si>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</si>
  <si>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</si>
  <si>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</si>
  <si>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</si>
  <si>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</si>
  <si>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</si>
  <si>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</si>
  <si>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</si>
  <si>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</si>
  <si>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</si>
  <si>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</si>
  <si>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</si>
  <si>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</si>
  <si>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</si>
  <si>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</si>
  <si>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</si>
  <si>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</si>
  <si>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</si>
  <si>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</si>
  <si>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</si>
  <si>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</si>
  <si>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</si>
  <si>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</si>
  <si>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</si>
  <si>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</si>
  <si>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</si>
  <si>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</si>
  <si>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</si>
  <si>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</si>
  <si>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</si>
  <si>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</si>
  <si>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</si>
  <si>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</si>
  <si>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</si>
  <si>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</si>
  <si>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</si>
  <si>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</si>
  <si>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</si>
  <si>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</si>
  <si>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</si>
  <si>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</si>
  <si>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</si>
  <si>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</si>
  <si>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</si>
  <si>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</si>
  <si>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</si>
  <si>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</si>
  <si>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</si>
  <si>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</si>
  <si>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</si>
  <si>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</si>
  <si>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</si>
  <si>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</si>
  <si>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</si>
  <si>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</si>
  <si>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</si>
  <si>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</si>
  <si>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</si>
  <si>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</si>
  <si>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</si>
  <si>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</si>
  <si>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</si>
  <si>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</si>
  <si>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</si>
  <si>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</si>
  <si>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</si>
  <si>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</si>
  <si>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</si>
  <si>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</si>
  <si>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</si>
  <si>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</si>
  <si>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</si>
  <si>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</si>
  <si>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</si>
  <si>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</si>
  <si>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</si>
  <si>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</si>
  <si>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</si>
  <si>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</si>
  <si>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</si>
  <si>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</si>
  <si>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</si>
  <si>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</si>
  <si>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</si>
  <si>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</si>
  <si>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</si>
  <si>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</si>
  <si>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</si>
  <si>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</si>
  <si>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</si>
  <si>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</si>
  <si>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</si>
  <si>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</si>
  <si>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</si>
  <si>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</si>
  <si>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</si>
  <si>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</si>
  <si>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</si>
  <si>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</si>
  <si>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</si>
  <si>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</si>
  <si>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</si>
  <si>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</si>
  <si>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</si>
  <si>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</si>
  <si>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</si>
  <si>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</si>
  <si>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</si>
  <si>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</si>
  <si>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</si>
  <si>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</si>
  <si>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</si>
  <si>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</si>
  <si>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</si>
  <si>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</si>
  <si>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</si>
  <si>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</si>
  <si>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</si>
  <si>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</si>
  <si>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</si>
  <si>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</si>
  <si>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</si>
  <si>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</si>
  <si>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</si>
  <si>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</si>
  <si>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</si>
  <si>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</si>
  <si>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</si>
  <si>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</si>
  <si>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</si>
  <si>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</si>
  <si>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</si>
  <si>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</si>
  <si>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</si>
  <si>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</si>
  <si>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</si>
  <si>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</si>
  <si>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</si>
  <si>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</si>
  <si>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</si>
  <si>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</si>
  <si>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</si>
  <si>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</si>
  <si>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</si>
  <si>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</si>
  <si>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</si>
  <si>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</si>
  <si>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</si>
  <si>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</si>
  <si>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</si>
  <si>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</si>
  <si>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</si>
  <si>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</si>
  <si>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</si>
  <si>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</si>
  <si>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</si>
  <si>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</si>
  <si>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</si>
  <si>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</si>
  <si>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</si>
  <si>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</si>
  <si>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</si>
  <si>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</si>
  <si>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</si>
  <si>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</si>
  <si>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</si>
  <si>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</si>
  <si>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</si>
  <si>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</si>
  <si>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</si>
  <si>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</si>
  <si>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</si>
  <si>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</si>
  <si>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</si>
  <si>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</si>
  <si>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</si>
  <si>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</si>
  <si>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</si>
  <si>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</si>
  <si>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</si>
  <si>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</si>
  <si>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</si>
  <si>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</si>
  <si>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</si>
  <si>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</si>
  <si>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</si>
  <si>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</si>
  <si>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</si>
  <si>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</si>
  <si>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</si>
  <si>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</si>
  <si>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</si>
  <si>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</si>
  <si>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</si>
  <si>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</si>
  <si>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</si>
  <si>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</si>
  <si>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</si>
  <si>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</si>
  <si>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</si>
  <si>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</si>
  <si>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</si>
  <si>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</si>
  <si>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</si>
  <si>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</si>
  <si>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</si>
  <si>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</si>
  <si>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</si>
  <si>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</si>
  <si>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</si>
  <si>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</si>
  <si>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</si>
  <si>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</si>
  <si>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</si>
  <si>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</si>
  <si>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</si>
  <si>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</si>
  <si>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</si>
  <si>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</si>
  <si>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</si>
  <si>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</si>
  <si>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</si>
  <si>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</si>
  <si>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</si>
  <si>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</si>
  <si>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</si>
  <si>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</si>
  <si>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</si>
  <si>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</si>
  <si>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</si>
  <si>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</si>
  <si>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</si>
  <si>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</si>
  <si>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</si>
  <si>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</si>
  <si>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</si>
  <si>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</si>
  <si>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</si>
  <si>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</si>
  <si>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</si>
  <si>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</si>
  <si>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</si>
  <si>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</si>
  <si>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</si>
  <si>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</si>
  <si>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</si>
  <si>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</si>
  <si>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</si>
  <si>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</si>
  <si>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</si>
  <si>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</si>
  <si>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</si>
  <si>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</si>
  <si>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</si>
  <si>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</si>
  <si>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</si>
  <si>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</si>
  <si>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</si>
  <si>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</si>
  <si>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</si>
  <si>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</si>
  <si>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</si>
  <si>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</si>
  <si>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</si>
  <si>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</si>
  <si>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</si>
  <si>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</si>
  <si>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</si>
  <si>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</si>
  <si>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</si>
  <si>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</si>
  <si>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</si>
  <si>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</si>
  <si>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</si>
  <si>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</si>
  <si>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</si>
  <si>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</si>
  <si>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</si>
  <si>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</si>
  <si>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</si>
  <si>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</si>
  <si>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</si>
  <si>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</si>
  <si>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</si>
  <si>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</si>
  <si>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</si>
  <si>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</si>
  <si>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</si>
  <si>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</si>
  <si>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</si>
  <si>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</si>
  <si>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</si>
  <si>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</si>
  <si>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</si>
  <si>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</si>
  <si>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</si>
  <si>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</si>
  <si>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</si>
  <si>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</si>
  <si>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</si>
  <si>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</si>
  <si>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</si>
  <si>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</si>
  <si>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</si>
  <si>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</si>
  <si>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</si>
  <si>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</si>
  <si>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</si>
  <si>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</si>
  <si>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</si>
  <si>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</si>
  <si>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</si>
  <si>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</si>
  <si>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</si>
  <si>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</si>
  <si>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</si>
  <si>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</si>
  <si>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</si>
  <si>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</si>
  <si>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</si>
  <si>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</si>
  <si>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</si>
  <si>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</si>
  <si>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</si>
  <si>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</si>
  <si>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</si>
  <si>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</si>
  <si>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</si>
  <si>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</si>
  <si>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</si>
  <si>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</si>
  <si>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</si>
  <si>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</si>
  <si>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</si>
  <si>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</si>
  <si>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</si>
  <si>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</si>
  <si>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</si>
  <si>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</si>
  <si>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</si>
  <si>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</si>
  <si>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</si>
  <si>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</si>
  <si>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</si>
  <si>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</si>
  <si>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</si>
  <si>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</si>
  <si>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</si>
  <si>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</si>
  <si>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</si>
  <si>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</si>
  <si>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</si>
  <si>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</si>
  <si>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</si>
  <si>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</si>
  <si>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</si>
  <si>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</si>
  <si>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</si>
  <si>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</si>
  <si>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</si>
  <si>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</si>
  <si>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</si>
  <si>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</si>
  <si>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</si>
  <si>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</si>
  <si>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</si>
  <si>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</si>
  <si>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</si>
  <si>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</si>
  <si>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</si>
  <si>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</si>
  <si>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</si>
  <si>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</si>
  <si>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</si>
  <si>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</si>
  <si>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</si>
  <si>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</si>
  <si>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</si>
  <si>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</si>
  <si>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</si>
  <si>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</si>
  <si>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</si>
  <si>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</si>
  <si>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</si>
  <si>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</si>
  <si>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</si>
  <si>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</si>
  <si>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</si>
  <si>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</si>
  <si>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</si>
  <si>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</si>
  <si>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</si>
  <si>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</si>
  <si>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</si>
  <si>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</si>
  <si>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</si>
  <si>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</si>
  <si>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</si>
  <si>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</si>
  <si>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</si>
  <si>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</si>
  <si>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</si>
  <si>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</si>
  <si>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</si>
  <si>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</si>
  <si>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</si>
  <si>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</si>
  <si>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</si>
  <si>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</si>
  <si>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</si>
  <si>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</si>
  <si>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</si>
  <si>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</si>
  <si>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</si>
  <si>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</si>
  <si>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</si>
  <si>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</si>
  <si>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</si>
  <si>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</si>
  <si>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</si>
  <si>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</si>
  <si>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</si>
  <si>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</si>
  <si>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</si>
  <si>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</si>
  <si>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</si>
  <si>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</si>
  <si>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</si>
  <si>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</si>
  <si>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</si>
  <si>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</si>
  <si>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</si>
  <si>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</si>
  <si>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</si>
  <si>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</si>
  <si>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</si>
  <si>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</si>
  <si>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</si>
  <si>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</si>
  <si>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</si>
  <si>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</si>
  <si>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</si>
  <si>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</si>
  <si>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</si>
  <si>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</si>
  <si>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</si>
  <si>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</si>
  <si>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</si>
  <si>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</si>
  <si>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</si>
  <si>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</si>
  <si>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</si>
  <si>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</si>
  <si>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</si>
  <si>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</si>
  <si>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</si>
  <si>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</si>
  <si>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</si>
  <si>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</si>
  <si>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</si>
  <si>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</si>
  <si>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</si>
  <si>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</si>
  <si>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</si>
  <si>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</si>
  <si>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</si>
  <si>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</si>
  <si>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</si>
  <si>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</si>
  <si>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</si>
  <si>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</si>
  <si>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</si>
  <si>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</si>
  <si>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</si>
  <si>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</si>
  <si>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</si>
  <si>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</si>
  <si>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</si>
  <si>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</si>
  <si>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</si>
  <si>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</si>
  <si>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</si>
  <si>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</si>
  <si>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</si>
  <si>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</si>
  <si>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</si>
  <si>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</si>
  <si>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</si>
  <si>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</si>
  <si>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</si>
  <si>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</si>
  <si>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</si>
  <si>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</si>
  <si>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</si>
  <si>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</si>
  <si>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</si>
  <si>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</si>
  <si>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</si>
  <si>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</si>
  <si>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</si>
  <si>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</si>
  <si>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</si>
  <si>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</si>
  <si>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</si>
  <si>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</si>
  <si>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</si>
  <si>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</si>
  <si>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</si>
  <si>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</si>
  <si>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</si>
  <si>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</si>
  <si>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</si>
  <si>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</si>
  <si>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</si>
  <si>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</si>
  <si>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</si>
  <si>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</si>
  <si>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</si>
  <si>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</si>
  <si>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</si>
  <si>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</si>
  <si>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</si>
  <si>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</si>
  <si>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</si>
  <si>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</si>
  <si>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</si>
  <si>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</si>
  <si>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</si>
  <si>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</si>
  <si>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</si>
  <si>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</si>
  <si>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</si>
  <si>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</si>
  <si>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</si>
  <si>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</si>
  <si>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</si>
  <si>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</si>
  <si>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</si>
  <si>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</si>
  <si>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</si>
  <si>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</si>
  <si>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</si>
  <si>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</si>
  <si>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</si>
  <si>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</si>
  <si>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</si>
  <si>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</si>
  <si>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</si>
  <si>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</si>
  <si>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</si>
  <si>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</si>
  <si>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</si>
  <si>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</si>
  <si>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</si>
  <si>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</si>
  <si>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</si>
  <si>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</si>
  <si>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</si>
  <si>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</si>
  <si>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</si>
  <si>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</si>
  <si>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</si>
  <si>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</si>
  <si>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</si>
  <si>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</si>
  <si>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</si>
  <si>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</si>
  <si>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</si>
  <si>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</si>
  <si>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</si>
  <si>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</si>
  <si>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</si>
  <si>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</si>
  <si>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</si>
  <si>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</si>
  <si>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</si>
  <si>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</si>
  <si>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</si>
  <si>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</si>
  <si>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</si>
  <si>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</si>
  <si>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</si>
  <si>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</si>
  <si>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</si>
  <si>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</si>
  <si>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</si>
  <si>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</si>
  <si>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</si>
  <si>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</si>
  <si>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</si>
  <si>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</si>
  <si>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</si>
  <si>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</si>
  <si>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</si>
  <si>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</si>
  <si>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</si>
  <si>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</si>
  <si>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</si>
  <si>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</si>
  <si>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</si>
  <si>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</si>
  <si>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</si>
  <si>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</si>
  <si>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</si>
  <si>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</si>
  <si>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</si>
  <si>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</si>
  <si>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</si>
  <si>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</si>
  <si>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</si>
  <si>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</si>
  <si>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</si>
  <si>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</si>
  <si>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</si>
  <si>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</si>
  <si>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</si>
  <si>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</si>
  <si>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</si>
  <si>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</si>
  <si>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</si>
  <si>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</si>
  <si>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</si>
  <si>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</si>
  <si>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</si>
  <si>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</si>
  <si>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</si>
  <si>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</si>
  <si>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</si>
  <si>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</si>
  <si>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</si>
  <si>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</si>
  <si>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</si>
  <si>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</si>
  <si>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</si>
  <si>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</si>
  <si>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</si>
  <si>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</si>
  <si>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</si>
  <si>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</si>
  <si>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</si>
  <si>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</si>
  <si>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</si>
  <si>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</si>
  <si>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</si>
  <si>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</si>
  <si>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</si>
  <si>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</si>
  <si>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</si>
  <si>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</si>
  <si>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</si>
  <si>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</si>
  <si>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</si>
  <si>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</si>
  <si>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</si>
  <si>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</si>
  <si>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</si>
  <si>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</si>
  <si>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</si>
  <si>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</si>
  <si>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</si>
  <si>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</si>
  <si>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</si>
  <si>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</si>
  <si>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</si>
  <si>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</si>
  <si>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</si>
  <si>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</si>
  <si>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</si>
  <si>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</si>
  <si>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</si>
  <si>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</si>
  <si>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</si>
  <si>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</si>
  <si>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</si>
  <si>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</si>
  <si>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</si>
  <si>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</si>
  <si>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</si>
  <si>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</si>
  <si>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</si>
  <si>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</si>
  <si>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</si>
  <si>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</si>
  <si>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</si>
  <si>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</si>
  <si>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</si>
  <si>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</si>
  <si>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</si>
  <si>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</si>
  <si>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</si>
  <si>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</si>
  <si>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</si>
  <si>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</si>
  <si>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</si>
  <si>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</si>
  <si>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</si>
  <si>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</si>
  <si>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</si>
  <si>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</si>
  <si>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</si>
  <si>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</si>
  <si>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</si>
  <si>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</si>
  <si>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</si>
  <si>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</si>
  <si>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</si>
  <si>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</si>
  <si>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</si>
  <si>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</si>
  <si>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</si>
  <si>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</si>
  <si>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</si>
  <si>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</si>
  <si>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</si>
  <si>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</si>
  <si>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</si>
  <si>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</si>
  <si>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</si>
  <si>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</si>
  <si>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</si>
  <si>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</si>
  <si>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</si>
  <si>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</si>
  <si>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</si>
  <si>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</si>
  <si>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</si>
  <si>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</si>
  <si>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</si>
  <si>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</si>
  <si>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</si>
  <si>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</si>
  <si>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</si>
  <si>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</si>
  <si>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</si>
  <si>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</si>
  <si>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</si>
  <si>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</si>
  <si>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</si>
  <si>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</si>
  <si>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</si>
  <si>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</si>
  <si>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</si>
  <si>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</si>
  <si>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</si>
  <si>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</si>
  <si>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</si>
  <si>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</si>
  <si>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</si>
  <si>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</si>
  <si>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</si>
  <si>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</si>
  <si>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</si>
  <si>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</si>
  <si>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</si>
  <si>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</si>
  <si>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</si>
  <si>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</si>
  <si>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</si>
  <si>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</si>
  <si>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</si>
  <si>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</si>
  <si>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</si>
  <si>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</si>
  <si>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</si>
  <si>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</si>
  <si>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</si>
  <si>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</si>
  <si>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</si>
  <si>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</si>
  <si>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</si>
  <si>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</si>
  <si>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</si>
  <si>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</si>
  <si>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</si>
  <si>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</si>
  <si>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</si>
  <si>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</si>
  <si>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</si>
  <si>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</si>
  <si>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</si>
  <si>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</si>
  <si>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</si>
  <si>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</si>
  <si>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</si>
  <si>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</si>
  <si>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</si>
  <si>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</si>
  <si>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</si>
  <si>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</si>
  <si>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</si>
  <si>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</si>
  <si>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</si>
  <si>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</si>
  <si>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</si>
  <si>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</si>
  <si>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</si>
  <si>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</si>
  <si>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</si>
  <si>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</si>
  <si>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</si>
  <si>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</si>
  <si>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</si>
  <si>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</si>
  <si>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</si>
  <si>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</si>
  <si>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</si>
  <si>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</si>
  <si>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</si>
  <si>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</si>
  <si>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</si>
  <si>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</si>
  <si>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</si>
  <si>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</si>
  <si>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</si>
  <si>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</si>
  <si>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</si>
  <si>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</si>
  <si>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</si>
  <si>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</si>
  <si>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</si>
  <si>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</si>
  <si>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</si>
  <si>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</si>
  <si>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</si>
  <si>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</si>
  <si>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</si>
  <si>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</si>
  <si>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</si>
  <si>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</si>
  <si>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</si>
  <si>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</si>
  <si>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</si>
  <si>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</si>
  <si>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</si>
  <si>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</si>
  <si>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</si>
  <si>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</si>
  <si>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</si>
  <si>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</si>
  <si>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</si>
  <si>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</si>
  <si>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</si>
  <si>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</si>
  <si>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</si>
  <si>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</si>
  <si>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</si>
  <si>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</si>
  <si>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</si>
  <si>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</si>
  <si>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</si>
  <si>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</si>
  <si>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</si>
  <si>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</si>
  <si>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</si>
  <si>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</si>
  <si>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</si>
  <si>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</si>
  <si>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</si>
  <si>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</si>
  <si>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</si>
  <si>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</si>
  <si>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</si>
  <si>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</si>
  <si>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</si>
  <si>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</si>
  <si>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</si>
  <si>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</si>
  <si>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</si>
  <si>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</si>
  <si>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</si>
  <si>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</si>
  <si>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</si>
  <si>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</si>
  <si>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</si>
  <si>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</si>
  <si>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</si>
  <si>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</si>
  <si>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</si>
  <si>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</si>
  <si>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</si>
  <si>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</si>
  <si>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</si>
  <si>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</si>
  <si>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</si>
  <si>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</si>
  <si>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</si>
  <si>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</si>
  <si>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</si>
  <si>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</si>
  <si>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</si>
  <si>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</si>
  <si>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</si>
  <si>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</si>
  <si>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</si>
  <si>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</si>
  <si>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</si>
  <si>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</si>
  <si>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</si>
  <si>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</si>
  <si>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</si>
  <si>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</si>
  <si>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</si>
  <si>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</si>
  <si>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</si>
  <si>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</si>
  <si>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</si>
  <si>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</si>
  <si>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</si>
  <si>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</si>
  <si>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</si>
  <si>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</si>
  <si>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</si>
  <si>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</si>
  <si>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</si>
  <si>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</si>
  <si>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</si>
  <si>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</si>
  <si>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</si>
  <si>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</si>
  <si>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</si>
  <si>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</si>
  <si>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</si>
  <si>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</si>
  <si>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</si>
  <si>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</si>
  <si>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</si>
  <si>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</si>
  <si>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</si>
  <si>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</si>
  <si>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</si>
  <si>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</si>
  <si>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</si>
  <si>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</si>
  <si>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</si>
  <si>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</si>
  <si>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</si>
  <si>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</si>
  <si>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</si>
  <si>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</si>
  <si>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</si>
  <si>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</si>
  <si>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</si>
  <si>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</si>
  <si>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</si>
  <si>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</si>
  <si>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</si>
  <si>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</si>
  <si>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</si>
  <si>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</si>
  <si>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</si>
  <si>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</si>
  <si>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</si>
  <si>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</si>
  <si>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</si>
  <si>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</si>
  <si>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</si>
  <si>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</si>
  <si>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</si>
  <si>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</si>
  <si>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</si>
  <si>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</si>
  <si>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</si>
  <si>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</si>
  <si>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</si>
  <si>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</si>
  <si>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</si>
  <si>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</si>
  <si>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</si>
  <si>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</si>
  <si>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</si>
  <si>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</si>
  <si>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</si>
  <si>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</si>
  <si>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</si>
  <si>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</si>
  <si>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</si>
  <si>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</si>
  <si>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</si>
  <si>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</si>
  <si>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</si>
  <si>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</si>
  <si>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</si>
  <si>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</si>
  <si>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</si>
  <si>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</si>
  <si>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</si>
  <si>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</si>
  <si>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</si>
  <si>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</si>
  <si>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</si>
  <si>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</si>
  <si>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</si>
  <si>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</si>
  <si>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</si>
  <si>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</si>
  <si>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</si>
  <si>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</si>
  <si>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</si>
  <si>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</si>
  <si>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</si>
  <si>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</si>
  <si>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</si>
  <si>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</si>
  <si>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</si>
  <si>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</si>
  <si>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</si>
  <si>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</si>
  <si>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</si>
  <si>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</si>
  <si>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</si>
  <si>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</si>
  <si>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</si>
  <si>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</si>
  <si>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</si>
  <si>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</si>
  <si>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</si>
  <si>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</si>
  <si>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</si>
  <si>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</si>
  <si>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</si>
  <si>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</si>
  <si>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</si>
  <si>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</si>
  <si>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</si>
  <si>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</si>
  <si>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</si>
  <si>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</si>
  <si>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</si>
  <si>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</si>
  <si>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</si>
  <si>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</si>
  <si>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</si>
  <si>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</si>
  <si>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</si>
  <si>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</si>
  <si>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</si>
  <si>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</si>
  <si>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</si>
  <si>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</si>
  <si>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</si>
  <si>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</si>
  <si>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</si>
  <si>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</si>
  <si>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</si>
  <si>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</si>
  <si>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</si>
  <si>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</si>
  <si>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</si>
  <si>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</si>
  <si>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</si>
  <si>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</si>
  <si>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</si>
  <si>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</si>
  <si>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</si>
  <si>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</si>
  <si>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</si>
  <si>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</si>
  <si>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</si>
  <si>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</si>
  <si>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</si>
  <si>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</si>
  <si>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</si>
  <si>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</si>
  <si>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</si>
  <si>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</si>
  <si>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</si>
  <si>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</si>
  <si>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</si>
  <si>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</si>
  <si>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</si>
  <si>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</si>
  <si>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</si>
  <si>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</si>
  <si>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</si>
  <si>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</si>
  <si>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</si>
  <si>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</si>
  <si>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</si>
  <si>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</si>
  <si>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</si>
  <si>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</si>
  <si>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</si>
  <si>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</si>
  <si>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</si>
  <si>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</si>
  <si>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</si>
  <si>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</si>
  <si>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</si>
  <si>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</si>
  <si>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</si>
  <si>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</si>
  <si>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</si>
  <si>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</si>
  <si>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</si>
  <si>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</si>
  <si>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</si>
  <si>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</si>
  <si>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</si>
  <si>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</si>
  <si>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</si>
  <si>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</si>
  <si>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</si>
  <si>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</si>
  <si>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</si>
  <si>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</si>
  <si>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</si>
  <si>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</si>
  <si>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</si>
  <si>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</si>
  <si>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</si>
  <si>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</si>
  <si>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</si>
  <si>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</si>
  <si>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</si>
  <si>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</si>
  <si>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</si>
  <si>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</si>
  <si>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</si>
  <si>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</si>
  <si>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</si>
  <si>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</si>
  <si>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</si>
  <si>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</si>
  <si>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</si>
  <si>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</si>
  <si>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</si>
  <si>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</si>
  <si>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</si>
  <si>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</si>
  <si>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</si>
  <si>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</si>
  <si>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</si>
  <si>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</si>
  <si>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</si>
  <si>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</si>
  <si>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</si>
  <si>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</si>
  <si>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</si>
  <si>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</si>
  <si>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</si>
  <si>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</si>
  <si>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</si>
  <si>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</si>
  <si>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</si>
  <si>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</si>
  <si>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</si>
  <si>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</si>
  <si>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</si>
  <si>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</si>
  <si>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</si>
  <si>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</si>
  <si>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</si>
  <si>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</si>
  <si>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</si>
  <si>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</si>
  <si>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</si>
  <si>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</si>
  <si>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</si>
  <si>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</si>
  <si>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</si>
  <si>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</si>
  <si>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</si>
  <si>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</si>
  <si>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</si>
  <si>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</si>
  <si>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</si>
  <si>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</si>
  <si>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</si>
  <si>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</si>
  <si>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</si>
  <si>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</si>
  <si>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</si>
  <si>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</si>
  <si>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</si>
  <si>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</si>
  <si>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</si>
  <si>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</si>
  <si>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</si>
  <si>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</si>
  <si>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</si>
  <si>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</si>
  <si>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</si>
  <si>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</si>
  <si>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</si>
  <si>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</si>
  <si>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</si>
  <si>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</si>
  <si>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</si>
  <si>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</si>
  <si>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</si>
  <si>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</si>
  <si>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</si>
  <si>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</si>
  <si>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</si>
  <si>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</si>
  <si>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</si>
  <si>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</si>
  <si>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</si>
  <si>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</si>
  <si>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</si>
  <si>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</si>
  <si>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</si>
  <si>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</si>
  <si>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</si>
  <si>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</si>
  <si>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</si>
  <si>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</si>
  <si>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</si>
  <si>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</si>
  <si>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</si>
  <si>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</si>
  <si>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</si>
  <si>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</si>
  <si>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</si>
  <si>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</si>
  <si>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</si>
  <si>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</si>
  <si>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</si>
  <si>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</si>
  <si>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</si>
  <si>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</si>
  <si>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</si>
  <si>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</si>
  <si>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</si>
  <si>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</si>
  <si>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</si>
  <si>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</si>
  <si>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</si>
  <si>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</si>
  <si>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</si>
  <si>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</si>
  <si>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</si>
  <si>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</si>
  <si>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</si>
  <si>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</si>
  <si>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</si>
  <si>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</si>
  <si>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</si>
  <si>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</si>
  <si>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</si>
  <si>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</si>
  <si>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</si>
  <si>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</si>
  <si>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</si>
  <si>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</si>
  <si>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</si>
  <si>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</si>
  <si>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</si>
  <si>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</si>
  <si>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</si>
  <si>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</si>
  <si>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</si>
  <si>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</si>
  <si>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</si>
  <si>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</si>
  <si>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</si>
  <si>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</si>
  <si>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</si>
  <si>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</si>
  <si>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</si>
  <si>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</si>
  <si>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</si>
  <si>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</si>
  <si>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</si>
  <si>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</si>
  <si>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</si>
  <si>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</si>
  <si>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</si>
  <si>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</si>
  <si>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</si>
  <si>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</si>
  <si>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</si>
  <si>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</si>
  <si>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</si>
  <si>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</si>
  <si>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</si>
  <si>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</si>
  <si>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</si>
  <si>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</si>
  <si>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</si>
  <si>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</si>
  <si>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</si>
  <si>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</si>
  <si>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</si>
  <si>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</si>
  <si>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</si>
  <si>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</si>
  <si>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</si>
  <si>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</si>
  <si>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</si>
  <si>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</si>
  <si>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</si>
  <si>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</si>
  <si>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</si>
  <si>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</si>
  <si>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</si>
  <si>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</si>
  <si>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</si>
  <si>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</si>
  <si>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</si>
  <si>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</si>
  <si>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</si>
  <si>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</si>
  <si>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</si>
  <si>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</si>
  <si>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</si>
  <si>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</si>
  <si>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</si>
  <si>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</si>
  <si>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</si>
  <si>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</si>
  <si>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</si>
  <si>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</si>
  <si>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</si>
  <si>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</si>
  <si>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</si>
  <si>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</si>
  <si>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</si>
  <si>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</si>
  <si>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</si>
  <si>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</si>
  <si>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</si>
  <si>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</si>
  <si>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</si>
  <si>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</si>
  <si>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</si>
  <si>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</si>
  <si>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</si>
  <si>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</si>
  <si>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</si>
  <si>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</si>
  <si>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</si>
  <si>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</si>
  <si>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</si>
  <si>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</si>
  <si>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</si>
  <si>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</si>
  <si>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</si>
  <si>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</si>
  <si>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</si>
  <si>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</si>
  <si>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</si>
  <si>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</si>
  <si>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</si>
  <si>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</si>
  <si>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</si>
  <si>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</si>
  <si>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</si>
  <si>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</si>
  <si>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</si>
  <si>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</si>
  <si>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</si>
  <si>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</si>
  <si>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</si>
  <si>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</si>
  <si>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</si>
  <si>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</si>
  <si>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</si>
  <si>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</si>
  <si>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</si>
  <si>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</si>
  <si>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</si>
  <si>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</si>
  <si>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</si>
  <si>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</si>
  <si>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</si>
  <si>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</si>
  <si>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</si>
  <si>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</si>
  <si>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</si>
  <si>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</si>
  <si>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</si>
  <si>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</si>
  <si>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</si>
  <si>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</si>
  <si>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</si>
  <si>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</si>
  <si>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</si>
  <si>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</si>
  <si>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</si>
  <si>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</si>
  <si>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</si>
  <si>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</si>
  <si>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</si>
  <si>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</si>
  <si>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</si>
  <si>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</si>
  <si>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</si>
  <si>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</si>
  <si>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</si>
  <si>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</si>
  <si>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</si>
  <si>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</si>
  <si>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</si>
  <si>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</si>
  <si>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</si>
  <si>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</si>
  <si>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</si>
  <si>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</si>
  <si>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</si>
  <si>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</si>
  <si>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</si>
  <si>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</si>
  <si>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</si>
  <si>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</si>
  <si>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</si>
  <si>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</si>
  <si>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</si>
  <si>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</si>
  <si>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</si>
  <si>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</si>
  <si>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</si>
  <si>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</si>
  <si>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</si>
  <si>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</si>
  <si>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</si>
  <si>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</si>
  <si>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</si>
  <si>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</si>
  <si>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</si>
  <si>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</si>
  <si>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</si>
  <si>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</si>
  <si>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</si>
  <si>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</si>
  <si>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</si>
  <si>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</si>
  <si>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</si>
  <si>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</si>
  <si>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</si>
  <si>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</si>
  <si>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</si>
  <si>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</si>
  <si>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</si>
  <si>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</si>
  <si>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</si>
  <si>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</si>
  <si>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</si>
  <si>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</si>
  <si>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</si>
  <si>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</si>
  <si>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</si>
  <si>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</si>
  <si>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</si>
  <si>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</si>
  <si>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</si>
  <si>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</si>
  <si>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</si>
  <si>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</si>
  <si>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</si>
  <si>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</si>
  <si>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</si>
  <si>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</si>
  <si>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</si>
  <si>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</si>
  <si>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</si>
  <si>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</si>
  <si>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</si>
  <si>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</si>
  <si>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</si>
  <si>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</si>
  <si>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</si>
  <si>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</si>
  <si>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</si>
  <si>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</si>
  <si>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</si>
  <si>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</si>
  <si>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</si>
  <si>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</si>
  <si>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</si>
  <si>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</si>
  <si>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</si>
  <si>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</si>
  <si>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</si>
  <si>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</si>
  <si>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</si>
  <si>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</si>
  <si>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</si>
  <si>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</si>
  <si>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</si>
  <si>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</si>
  <si>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</si>
  <si>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</si>
  <si>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</si>
  <si>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</si>
  <si>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</si>
  <si>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</si>
  <si>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</si>
  <si>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</si>
  <si>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</si>
  <si>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</si>
  <si>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</si>
  <si>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</si>
  <si>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</si>
  <si>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</si>
  <si>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</si>
  <si>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</si>
  <si>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</si>
  <si>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</si>
  <si>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</si>
  <si>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</si>
  <si>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</si>
  <si>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</si>
  <si>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</si>
  <si>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</si>
  <si>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</si>
  <si>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</si>
  <si>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</si>
  <si>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</si>
  <si>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</si>
  <si>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</si>
  <si>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</si>
  <si>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</si>
  <si>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</si>
  <si>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</si>
  <si>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</si>
  <si>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</si>
  <si>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</si>
  <si>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</si>
  <si>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</si>
  <si>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</si>
  <si>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</si>
  <si>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</si>
  <si>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</si>
  <si>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</si>
  <si>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</si>
  <si>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</si>
  <si>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</si>
  <si>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</si>
  <si>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</si>
  <si>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</si>
  <si>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</si>
  <si>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</si>
  <si>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</si>
  <si>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</si>
  <si>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</si>
  <si>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</si>
  <si>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</si>
  <si>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</si>
  <si>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</si>
  <si>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</si>
  <si>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</si>
  <si>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</si>
  <si>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</si>
  <si>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</si>
  <si>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</si>
  <si>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</si>
  <si>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</si>
  <si>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</si>
  <si>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</si>
  <si>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</si>
  <si>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</si>
  <si>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</si>
  <si>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</si>
  <si>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</si>
  <si>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</si>
  <si>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</si>
  <si>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</si>
  <si>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</si>
  <si>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</si>
  <si>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</si>
  <si>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</si>
  <si>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</si>
  <si>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</si>
  <si>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</si>
  <si>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</si>
  <si>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</si>
  <si>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</si>
  <si>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</si>
  <si>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</si>
  <si>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</si>
  <si>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</si>
  <si>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</si>
  <si>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</si>
  <si>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</si>
  <si>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</si>
  <si>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</si>
  <si>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</si>
  <si>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</si>
  <si>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</si>
  <si>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</si>
  <si>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</si>
  <si>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</si>
  <si>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</si>
  <si>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</si>
  <si>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</si>
  <si>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</si>
  <si>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</si>
  <si>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</si>
  <si>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</si>
  <si>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</si>
  <si>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</si>
  <si>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</si>
  <si>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</si>
  <si>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</si>
  <si>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</si>
  <si>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</si>
  <si>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</si>
  <si>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</si>
  <si>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</si>
  <si>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</si>
  <si>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</si>
  <si>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</si>
  <si>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</si>
  <si>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</si>
  <si>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</si>
  <si>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</si>
  <si>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</si>
  <si>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</si>
  <si>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</si>
  <si>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</si>
  <si>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</si>
  <si>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</si>
  <si>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</si>
  <si>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</si>
  <si>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</si>
  <si>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</si>
  <si>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</si>
  <si>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</si>
  <si>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</si>
  <si>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</si>
  <si>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</si>
  <si>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</si>
  <si>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</si>
  <si>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</si>
  <si>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</si>
  <si>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</si>
  <si>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</si>
  <si>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</si>
  <si>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</si>
  <si>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</si>
  <si>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</si>
  <si>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</si>
  <si>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</si>
  <si>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</si>
  <si>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</si>
  <si>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</si>
  <si>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</si>
  <si>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</si>
  <si>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</si>
  <si>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</si>
  <si>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</si>
  <si>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</si>
  <si>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</si>
  <si>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</si>
  <si>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</si>
  <si>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</si>
  <si>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</si>
  <si>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</si>
  <si>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</si>
  <si>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</si>
  <si>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</si>
  <si>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</si>
  <si>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</si>
  <si>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</si>
  <si>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</si>
  <si>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</si>
  <si>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</si>
  <si>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</si>
  <si>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</si>
  <si>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</si>
  <si>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</si>
  <si>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</si>
  <si>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</si>
  <si>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</si>
  <si>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</si>
  <si>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</si>
  <si>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</si>
  <si>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</si>
  <si>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</si>
  <si>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</si>
  <si>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</si>
  <si>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</si>
  <si>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</si>
  <si>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</si>
  <si>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</si>
  <si>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</si>
  <si>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</si>
  <si>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</si>
  <si>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</si>
  <si>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</si>
  <si>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</si>
  <si>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</si>
  <si>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</si>
  <si>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</si>
  <si>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</si>
  <si>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</si>
  <si>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</si>
  <si>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</si>
  <si>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</si>
  <si>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</si>
  <si>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</si>
  <si>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</si>
  <si>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</si>
  <si>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</si>
  <si>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</si>
  <si>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</si>
  <si>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</si>
  <si>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</si>
  <si>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</si>
  <si>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</si>
  <si>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</si>
  <si>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</si>
  <si>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</si>
  <si>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</si>
  <si>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</si>
  <si>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</si>
  <si>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</si>
  <si>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</si>
  <si>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</si>
  <si>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</si>
  <si>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</si>
  <si>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</si>
  <si>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</si>
  <si>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</si>
  <si>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</si>
  <si>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</si>
  <si>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</si>
  <si>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</si>
  <si>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</si>
  <si>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</si>
  <si>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</si>
  <si>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</si>
  <si>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</si>
  <si>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</si>
  <si>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</si>
  <si>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</si>
  <si>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</si>
  <si>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</si>
  <si>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</si>
  <si>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</si>
  <si>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</si>
  <si>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</si>
  <si>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</si>
  <si>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</si>
  <si>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</si>
  <si>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</si>
  <si>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</si>
  <si>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</si>
  <si>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</si>
  <si>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</si>
  <si>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</si>
  <si>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</si>
  <si>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</si>
  <si>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</si>
  <si>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</si>
  <si>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</si>
  <si>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</si>
  <si>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</si>
  <si>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</si>
  <si>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</si>
  <si>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</si>
  <si>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</si>
  <si>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</si>
  <si>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</si>
  <si>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</si>
  <si>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</si>
  <si>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</si>
  <si>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</si>
  <si>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</si>
  <si>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</si>
  <si>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</si>
  <si>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</si>
  <si>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</si>
  <si>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</si>
  <si>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</si>
  <si>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</si>
  <si>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</si>
  <si>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</si>
  <si>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</si>
  <si>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</si>
  <si>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</si>
  <si>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</si>
  <si>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</si>
  <si>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</si>
  <si>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</si>
  <si>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</si>
  <si>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</si>
  <si>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</si>
  <si>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</si>
  <si>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</si>
  <si>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</si>
  <si>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</si>
  <si>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</si>
  <si>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</si>
  <si>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</si>
  <si>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</si>
  <si>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</si>
  <si>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</si>
  <si>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</si>
  <si>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</si>
  <si>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</si>
  <si>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</si>
  <si>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</si>
  <si>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</si>
  <si>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</si>
  <si>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</si>
  <si>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</si>
  <si>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</si>
  <si>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</si>
  <si>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</si>
  <si>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</si>
  <si>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</si>
  <si>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</si>
  <si>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</si>
  <si>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</si>
  <si>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</si>
  <si>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</si>
  <si>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</si>
  <si>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</si>
  <si>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</si>
  <si>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</si>
  <si>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</si>
  <si>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</si>
  <si>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</si>
  <si>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</si>
  <si>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</si>
  <si>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</si>
  <si>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</si>
  <si>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</si>
  <si>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</si>
  <si>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</si>
  <si>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</si>
  <si>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</si>
  <si>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</si>
  <si>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</si>
  <si>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</si>
  <si>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</si>
  <si>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</si>
  <si>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</si>
  <si>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</si>
  <si>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</si>
  <si>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</si>
  <si>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</si>
  <si>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</si>
  <si>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</si>
  <si>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</si>
  <si>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</si>
  <si>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</si>
  <si>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</si>
  <si>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</si>
  <si>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</si>
  <si>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</si>
  <si>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</si>
  <si>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</si>
  <si>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</si>
  <si>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</si>
  <si>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</si>
  <si>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</si>
  <si>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</si>
  <si>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</si>
  <si>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</si>
  <si>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</si>
  <si>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</si>
  <si>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</si>
  <si>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</si>
  <si>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</si>
  <si>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</si>
  <si>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</si>
  <si>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</si>
  <si>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</si>
  <si>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</si>
  <si>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</si>
  <si>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</si>
  <si>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</si>
  <si>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</si>
  <si>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</si>
  <si>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</si>
  <si>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</si>
  <si>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</si>
  <si>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</si>
  <si>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</si>
  <si>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</si>
  <si>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</si>
  <si>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</si>
  <si>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</si>
  <si>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</si>
  <si>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</si>
  <si>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</si>
  <si>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</si>
  <si>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</si>
  <si>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</si>
  <si>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</si>
  <si>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</si>
  <si>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</si>
  <si>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</si>
  <si>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</si>
  <si>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</si>
  <si>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</si>
  <si>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</si>
  <si>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</si>
  <si>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</si>
  <si>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</si>
  <si>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</si>
  <si>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</si>
  <si>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</si>
  <si>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</si>
  <si>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</si>
  <si>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</si>
  <si>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</si>
  <si>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</si>
  <si>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</si>
  <si>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</si>
  <si>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</si>
  <si>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</si>
  <si>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</si>
  <si>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</si>
  <si>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</si>
  <si>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</si>
  <si>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</si>
  <si>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</si>
  <si>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</si>
  <si>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</si>
  <si>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</si>
  <si>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</si>
  <si>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</si>
  <si>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</si>
  <si>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</si>
  <si>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</si>
  <si>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</si>
  <si>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</si>
  <si>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</si>
  <si>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</si>
  <si>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</si>
  <si>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</si>
  <si>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</si>
  <si>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</si>
  <si>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</si>
  <si>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</si>
  <si>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</si>
  <si>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</si>
  <si>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</si>
  <si>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</si>
  <si>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</si>
  <si>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</si>
  <si>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</si>
  <si>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</si>
  <si>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</si>
  <si>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</si>
  <si>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</si>
  <si>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</si>
  <si>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</si>
  <si>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</si>
  <si>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</si>
  <si>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</si>
  <si>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</si>
  <si>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</si>
  <si>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</si>
  <si>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</si>
  <si>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</si>
  <si>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</si>
  <si>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</si>
  <si>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</si>
  <si>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</si>
  <si>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</si>
  <si>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</si>
  <si>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</si>
  <si>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</si>
  <si>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</si>
  <si>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</si>
  <si>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</si>
  <si>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</si>
  <si>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</si>
  <si>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</si>
  <si>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</si>
  <si>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</si>
  <si>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</si>
  <si>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</si>
  <si>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</si>
  <si>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</si>
  <si>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</si>
  <si>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</si>
  <si>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</si>
  <si>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</si>
  <si>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</si>
  <si>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</si>
  <si>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</si>
  <si>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</si>
  <si>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</si>
  <si>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</si>
  <si>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</si>
  <si>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</si>
  <si>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</si>
  <si>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</si>
  <si>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</si>
  <si>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</si>
  <si>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</si>
  <si>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</si>
  <si>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</si>
  <si>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</si>
  <si>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</si>
  <si>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</si>
  <si>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</si>
  <si>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</si>
  <si>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</si>
  <si>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</si>
  <si>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</si>
  <si>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</si>
  <si>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</si>
  <si>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</si>
  <si>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</si>
  <si>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</si>
  <si>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</si>
  <si>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</si>
  <si>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</si>
  <si>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</si>
  <si>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</si>
  <si>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</si>
  <si>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</si>
  <si>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</si>
  <si>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</si>
  <si>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</si>
  <si>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</si>
  <si>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</si>
  <si>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</si>
  <si>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</si>
  <si>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</si>
  <si>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</si>
  <si>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</si>
  <si>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</si>
  <si>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</si>
  <si>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</si>
  <si>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</si>
  <si>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</si>
  <si>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</si>
  <si>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</si>
  <si>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</si>
  <si>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</si>
  <si>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</si>
  <si>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</si>
  <si>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</si>
  <si>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</si>
  <si>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</si>
  <si>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</si>
  <si>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</si>
  <si>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</si>
  <si>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</si>
  <si>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</si>
  <si>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</si>
  <si>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</si>
  <si>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</si>
  <si>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</si>
  <si>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</si>
  <si>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</si>
  <si>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</si>
  <si>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</si>
  <si>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</si>
  <si>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</si>
  <si>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</si>
  <si>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</si>
  <si>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</si>
  <si>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</si>
  <si>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</si>
  <si>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</si>
  <si>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</si>
  <si>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</si>
  <si>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</si>
  <si>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</si>
  <si>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</si>
  <si>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</si>
  <si>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</si>
  <si>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</si>
  <si>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</si>
  <si>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</si>
  <si>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</si>
  <si>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</si>
  <si>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</si>
  <si>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</si>
  <si>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</si>
  <si>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</si>
  <si>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</si>
  <si>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</si>
  <si>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</si>
  <si>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</si>
  <si>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</si>
  <si>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</si>
  <si>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</si>
  <si>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</si>
  <si>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</si>
  <si>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</si>
  <si>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</si>
  <si>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</si>
  <si>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</si>
  <si>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</si>
  <si>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</si>
  <si>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</si>
  <si>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</si>
  <si>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</si>
  <si>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</si>
  <si>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</si>
  <si>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</si>
  <si>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</si>
  <si>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</si>
  <si>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</si>
  <si>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</si>
  <si>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</si>
  <si>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</si>
  <si>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</si>
  <si>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</si>
  <si>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</si>
  <si>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</si>
  <si>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</si>
  <si>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</si>
  <si>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</si>
  <si>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</si>
  <si>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</si>
  <si>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</si>
  <si>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</si>
  <si>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</si>
  <si>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</si>
  <si>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</si>
  <si>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</si>
  <si>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</si>
  <si>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</si>
  <si>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</si>
  <si>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</si>
  <si>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</si>
  <si>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</si>
  <si>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</si>
  <si>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</si>
  <si>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</si>
  <si>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</si>
  <si>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</si>
  <si>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</si>
  <si>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</si>
  <si>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</si>
  <si>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</si>
  <si>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</si>
  <si>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</si>
  <si>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</si>
  <si>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</si>
  <si>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</si>
  <si>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</si>
  <si>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</si>
  <si>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</si>
  <si>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</si>
  <si>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</si>
  <si>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</si>
  <si>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</si>
  <si>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</si>
  <si>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</si>
  <si>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</si>
  <si>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</si>
  <si>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</si>
  <si>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</si>
  <si>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</si>
  <si>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</si>
  <si>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</si>
  <si>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</si>
  <si>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</si>
  <si>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</si>
  <si>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</si>
  <si>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</si>
  <si>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</si>
  <si>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</si>
  <si>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</si>
  <si>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</si>
  <si>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</si>
  <si>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</si>
  <si>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</si>
  <si>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</si>
  <si>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</si>
  <si>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</si>
  <si>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</si>
  <si>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</si>
  <si>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</si>
  <si>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</si>
  <si>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</si>
  <si>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</si>
  <si>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</si>
  <si>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</si>
  <si>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</si>
  <si>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</si>
  <si>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</si>
  <si>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</si>
  <si>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</si>
  <si>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</si>
  <si>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</si>
  <si>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</si>
  <si>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</si>
  <si>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</si>
  <si>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</si>
  <si>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</si>
  <si>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</si>
  <si>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</si>
  <si>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</si>
  <si>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</si>
  <si>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</si>
  <si>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</si>
  <si>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</si>
  <si>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</si>
  <si>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</si>
  <si>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</si>
  <si>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</si>
  <si>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</si>
  <si>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</si>
  <si>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</si>
  <si>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</si>
  <si>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</si>
  <si>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</si>
  <si>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</si>
  <si>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</si>
  <si>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</si>
  <si>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</si>
  <si>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</si>
  <si>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</si>
  <si>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</si>
  <si>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</si>
  <si>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</si>
  <si>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</si>
  <si>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</si>
  <si>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</si>
  <si>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</si>
  <si>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</si>
  <si>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</si>
  <si>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</si>
  <si>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</si>
  <si>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</si>
  <si>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</si>
  <si>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</si>
  <si>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</si>
  <si>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</si>
  <si>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</si>
  <si>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</si>
  <si>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</si>
  <si>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</si>
  <si>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</si>
  <si>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</si>
  <si>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</si>
  <si>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</si>
  <si>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</si>
  <si>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</si>
  <si>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</si>
  <si>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</si>
  <si>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</si>
  <si>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</si>
  <si>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</si>
  <si>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</si>
  <si>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</si>
  <si>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</si>
  <si>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</si>
  <si>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</si>
  <si>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</si>
  <si>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</si>
  <si>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</si>
  <si>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</si>
  <si>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</si>
  <si>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</si>
  <si>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</si>
  <si>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</si>
  <si>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</si>
  <si>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</si>
  <si>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</si>
  <si>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</si>
  <si>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</si>
  <si>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</si>
  <si>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</si>
  <si>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</si>
  <si>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</si>
  <si>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</si>
  <si>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</si>
  <si>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</si>
  <si>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</si>
  <si>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</si>
  <si>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</si>
  <si>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</si>
  <si>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</si>
  <si>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</si>
  <si>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</si>
  <si>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</si>
  <si>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</si>
  <si>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</si>
  <si>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</si>
  <si>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</si>
  <si>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</si>
  <si>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</si>
  <si>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</si>
  <si>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</si>
  <si>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</si>
  <si>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</si>
  <si>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</si>
  <si>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</si>
  <si>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</si>
  <si>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</si>
  <si>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</si>
  <si>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</si>
  <si>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</si>
  <si>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</si>
  <si>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</si>
  <si>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</si>
  <si>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</si>
  <si>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</si>
  <si>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</si>
  <si>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</si>
  <si>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</si>
  <si>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</si>
  <si>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</si>
  <si>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</si>
  <si>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</si>
  <si>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</si>
  <si>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</si>
  <si>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</si>
  <si>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</si>
  <si>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</si>
  <si>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</si>
  <si>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</si>
  <si>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</si>
  <si>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</si>
  <si>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</si>
  <si>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</si>
  <si>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</si>
  <si>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</si>
  <si>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</si>
  <si>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</si>
  <si>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</si>
  <si>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</si>
  <si>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</si>
  <si>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</si>
  <si>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</si>
  <si>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</si>
  <si>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</si>
  <si>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</si>
  <si>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</si>
  <si>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</si>
  <si>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</si>
  <si>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</si>
  <si>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</si>
  <si>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</si>
  <si>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</si>
  <si>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</si>
  <si>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</si>
  <si>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</si>
  <si>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</si>
  <si>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</si>
  <si>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</si>
  <si>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</si>
  <si>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</si>
  <si>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</si>
  <si>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</si>
  <si>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</si>
  <si>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</si>
  <si>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</si>
  <si>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</si>
  <si>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</si>
  <si>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</si>
  <si>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</si>
  <si>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</si>
  <si>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</si>
  <si>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</si>
  <si>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</si>
  <si>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</si>
  <si>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</si>
  <si>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</si>
  <si>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</si>
  <si>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</si>
  <si>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</si>
  <si>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</si>
  <si>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</si>
  <si>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</si>
  <si>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</si>
  <si>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</si>
  <si>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</si>
  <si>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</si>
  <si>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</si>
  <si>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</si>
  <si>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</si>
  <si>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</si>
  <si>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</si>
  <si>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</si>
  <si>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</si>
  <si>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</si>
  <si>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</si>
  <si>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</si>
  <si>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</si>
  <si>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</si>
  <si>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</si>
  <si>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</si>
  <si>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</si>
  <si>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</si>
  <si>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</si>
  <si>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</si>
  <si>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</si>
  <si>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</si>
  <si>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</si>
  <si>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</si>
  <si>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</si>
  <si>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</si>
  <si>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</si>
  <si>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</si>
  <si>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</si>
  <si>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</si>
  <si>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</si>
  <si>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</si>
  <si>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</si>
  <si>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</si>
  <si>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</si>
  <si>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</si>
  <si>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</si>
  <si>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</si>
  <si>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</si>
  <si>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</si>
  <si>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</si>
  <si>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</si>
  <si>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</si>
  <si>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</si>
  <si>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</si>
  <si>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</si>
  <si>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</si>
  <si>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</si>
  <si>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</si>
  <si>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</si>
  <si>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</si>
  <si>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</si>
  <si>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</si>
  <si>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</si>
  <si>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</si>
  <si>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</si>
  <si>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</si>
  <si>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</si>
  <si>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</si>
  <si>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</si>
  <si>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</si>
  <si>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</si>
  <si>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</si>
  <si>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</si>
  <si>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</si>
  <si>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</si>
  <si>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</si>
  <si>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</si>
  <si>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</si>
  <si>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</si>
  <si>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</si>
  <si>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</si>
  <si>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</si>
  <si>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</si>
  <si>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</si>
  <si>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</si>
  <si>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</si>
  <si>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</si>
  <si>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</si>
  <si>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</si>
  <si>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</si>
  <si>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</si>
  <si>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</si>
  <si>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</si>
  <si>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</si>
  <si>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</si>
  <si>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</si>
  <si>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</si>
  <si>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</si>
  <si>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</si>
  <si>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</si>
  <si>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</si>
  <si>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</si>
  <si>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</si>
  <si>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</si>
  <si>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</si>
  <si>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</si>
  <si>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</si>
  <si>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</si>
  <si>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</si>
  <si>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</si>
  <si>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</si>
  <si>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</si>
  <si>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</si>
  <si>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</si>
  <si>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</si>
  <si>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</si>
  <si>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</si>
  <si>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</si>
  <si>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</si>
  <si>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</si>
  <si>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</si>
  <si>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</si>
  <si>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</si>
  <si>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</si>
  <si>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</si>
  <si>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</si>
  <si>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</si>
  <si>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</si>
  <si>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</si>
  <si>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</si>
  <si>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</si>
  <si>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</si>
  <si>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</si>
  <si>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</si>
  <si>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</si>
  <si>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</si>
  <si>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</si>
  <si>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</si>
  <si>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</si>
  <si>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</si>
  <si>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</si>
  <si>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</si>
  <si>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</si>
  <si>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</si>
  <si>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</si>
  <si>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</si>
  <si>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</si>
  <si>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</si>
  <si>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</si>
  <si>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</si>
  <si>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</si>
  <si>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</si>
  <si>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</si>
  <si>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</si>
  <si>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</si>
  <si>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</si>
  <si>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</si>
  <si>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</si>
  <si>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</si>
  <si>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</si>
  <si>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</si>
  <si>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</si>
  <si>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</si>
  <si>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</si>
  <si>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</si>
  <si>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</si>
  <si>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</si>
  <si>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</si>
  <si>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</si>
  <si>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</si>
  <si>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</si>
  <si>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</si>
  <si>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</si>
  <si>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</si>
  <si>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</si>
  <si>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</si>
  <si>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</si>
  <si>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</si>
  <si>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</si>
  <si>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</si>
  <si>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</si>
  <si>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</si>
  <si>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</si>
  <si>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</si>
  <si>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</si>
  <si>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</si>
  <si>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</si>
  <si>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</si>
  <si>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</si>
  <si>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</si>
  <si>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</si>
  <si>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</si>
  <si>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</si>
  <si>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</si>
  <si>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</si>
  <si>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</si>
  <si>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</si>
  <si>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</si>
  <si>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</si>
  <si>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</si>
  <si>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</si>
  <si>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</si>
  <si>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</si>
  <si>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</si>
  <si>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</si>
  <si>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</si>
  <si>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</si>
  <si>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</si>
  <si>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</si>
  <si>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</si>
  <si>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</si>
  <si>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</si>
  <si>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</si>
  <si>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</si>
  <si>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</si>
  <si>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</si>
  <si>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</si>
  <si>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</si>
  <si>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</si>
  <si>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</si>
  <si>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</si>
  <si>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</si>
  <si>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</si>
  <si>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</si>
  <si>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</si>
  <si>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</si>
  <si>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</si>
  <si>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</si>
  <si>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</si>
  <si>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</si>
  <si>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</si>
  <si>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</si>
  <si>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</si>
  <si>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</si>
  <si>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</si>
  <si>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</si>
  <si>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</si>
  <si>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</si>
  <si>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</si>
  <si>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</si>
  <si>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</si>
  <si>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</si>
  <si>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</si>
  <si>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</si>
  <si>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</si>
  <si>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</si>
  <si>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</si>
  <si>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</si>
  <si>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</si>
  <si>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</si>
  <si>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</si>
  <si>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</si>
  <si>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</si>
  <si>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</si>
  <si>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</si>
  <si>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</si>
  <si>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</si>
  <si>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</si>
  <si>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</si>
  <si>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</si>
  <si>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</si>
  <si>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</si>
  <si>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</si>
  <si>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</si>
  <si>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</si>
  <si>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</si>
  <si>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</si>
  <si>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</si>
  <si>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</si>
  <si>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</si>
  <si>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</si>
  <si>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</si>
  <si>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</si>
  <si>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</si>
  <si>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</si>
  <si>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</si>
  <si>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</si>
  <si>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</si>
  <si>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</si>
  <si>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</si>
  <si>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</si>
  <si>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</si>
  <si>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</si>
  <si>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</si>
  <si>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</si>
  <si>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</si>
  <si>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</si>
  <si>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</si>
  <si>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</si>
  <si>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</si>
  <si>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</si>
  <si>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</si>
  <si>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</si>
  <si>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</si>
  <si>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</si>
  <si>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</si>
  <si>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</si>
  <si>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</si>
  <si>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</si>
  <si>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</si>
  <si>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</si>
  <si>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</si>
  <si>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</si>
  <si>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</si>
  <si>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</si>
  <si>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</si>
  <si>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</si>
  <si>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</si>
  <si>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</si>
  <si>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</si>
  <si>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</si>
  <si>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</si>
  <si>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</si>
  <si>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</si>
  <si>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</si>
  <si>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</si>
  <si>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</si>
  <si>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</si>
  <si>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</si>
  <si>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</si>
  <si>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</si>
  <si>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</si>
  <si>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</si>
  <si>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</si>
  <si>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</si>
  <si>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</si>
  <si>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</si>
  <si>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</si>
  <si>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</si>
  <si>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</si>
  <si>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</si>
  <si>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</si>
  <si>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</si>
  <si>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</si>
  <si>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</si>
  <si>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</si>
  <si>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</si>
  <si>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</si>
  <si>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</si>
  <si>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</si>
  <si>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</si>
  <si>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</si>
  <si>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</si>
  <si>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</si>
  <si>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</si>
  <si>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</si>
  <si>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</si>
  <si>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</si>
  <si>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</si>
  <si>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</si>
  <si>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</si>
  <si>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</si>
  <si>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</si>
  <si>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</si>
  <si>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</si>
  <si>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</si>
  <si>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</si>
  <si>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</si>
  <si>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</si>
  <si>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</si>
  <si>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</si>
  <si>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</si>
  <si>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</si>
  <si>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</si>
  <si>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</si>
  <si>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</si>
  <si>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</si>
  <si>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</si>
  <si>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</si>
  <si>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</si>
  <si>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</si>
  <si>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</si>
  <si>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</si>
  <si>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</si>
  <si>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</si>
  <si>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</si>
  <si>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</si>
  <si>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</si>
  <si>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</si>
  <si>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</si>
  <si>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</si>
  <si>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</si>
  <si>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</si>
  <si>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</si>
  <si>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</si>
  <si>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</si>
  <si>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</si>
  <si>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</si>
  <si>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</si>
  <si>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</si>
  <si>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</si>
  <si>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</si>
  <si>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</si>
  <si>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</si>
  <si>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</si>
  <si>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</si>
  <si>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</si>
  <si>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</si>
  <si>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</si>
  <si>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</si>
  <si>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</si>
  <si>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</si>
  <si>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</si>
  <si>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</si>
  <si>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</si>
  <si>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</si>
  <si>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</si>
  <si>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</si>
  <si>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</si>
  <si>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</si>
  <si>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</si>
  <si>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</si>
  <si>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</si>
  <si>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</si>
  <si>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</si>
  <si>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</si>
  <si>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</si>
  <si>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</si>
  <si>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</si>
  <si>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</si>
  <si>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</si>
  <si>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</si>
  <si>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</si>
  <si>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</si>
  <si>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</si>
  <si>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</si>
  <si>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</si>
  <si>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</si>
  <si>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</si>
  <si>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</si>
  <si>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</si>
  <si>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</si>
  <si>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</si>
  <si>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</si>
  <si>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</si>
  <si>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</si>
  <si>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</si>
  <si>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</si>
  <si>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</si>
  <si>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</si>
  <si>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</si>
  <si>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</si>
  <si>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</si>
  <si>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</si>
  <si>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</si>
  <si>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</si>
  <si>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</si>
  <si>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</si>
  <si>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</si>
  <si>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</si>
  <si>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</si>
  <si>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</si>
  <si>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</si>
  <si>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</si>
  <si>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</si>
  <si>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</si>
  <si>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</si>
  <si>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</si>
  <si>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</si>
  <si>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</si>
  <si>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</si>
  <si>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</si>
  <si>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</si>
  <si>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</si>
  <si>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</si>
  <si>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</si>
  <si>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</si>
  <si>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</si>
  <si>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</si>
  <si>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</si>
  <si>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</si>
  <si>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</si>
  <si>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</si>
  <si>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</si>
  <si>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</si>
  <si>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</si>
  <si>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</si>
  <si>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</si>
  <si>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</si>
  <si>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</si>
  <si>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</si>
  <si>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</si>
  <si>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</si>
  <si>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</si>
  <si>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</si>
  <si>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</si>
  <si>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</si>
  <si>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</si>
  <si>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</si>
  <si>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</si>
  <si>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</si>
  <si>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</si>
  <si>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</si>
  <si>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</si>
  <si>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</si>
  <si>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</si>
  <si>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</si>
  <si>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</si>
  <si>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</si>
  <si>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</si>
  <si>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</si>
  <si>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</si>
  <si>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</si>
  <si>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</si>
  <si>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</si>
  <si>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</si>
  <si>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</si>
  <si>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</si>
  <si>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</si>
  <si>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</si>
  <si>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</si>
  <si>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</si>
  <si>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</si>
  <si>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</si>
  <si>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</si>
  <si>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</si>
  <si>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</si>
  <si>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</si>
  <si>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</si>
  <si>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</si>
  <si>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</si>
  <si>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</si>
  <si>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</si>
  <si>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</si>
  <si>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</si>
  <si>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</si>
  <si>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</si>
  <si>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</si>
  <si>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</si>
  <si>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</si>
  <si>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</si>
  <si>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</si>
  <si>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</si>
  <si>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</si>
  <si>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</si>
  <si>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</si>
  <si>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</si>
  <si>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</si>
  <si>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</si>
  <si>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</si>
  <si>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</si>
  <si>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</si>
  <si>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</si>
  <si>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</si>
  <si>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</si>
  <si>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</si>
  <si>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</si>
  <si>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</si>
  <si>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</si>
  <si>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</si>
  <si>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</si>
  <si>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</si>
  <si>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</si>
  <si>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</si>
  <si>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</si>
  <si>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</si>
  <si>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</si>
  <si>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</si>
  <si>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</si>
  <si>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</si>
  <si>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</si>
  <si>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</si>
  <si>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</si>
  <si>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</si>
  <si>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</si>
  <si>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</si>
  <si>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</si>
  <si>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</si>
  <si>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</si>
  <si>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</si>
  <si>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</si>
  <si>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</si>
  <si>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</si>
  <si>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</si>
  <si>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</si>
  <si>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</si>
  <si>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</si>
  <si>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</si>
  <si>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</si>
  <si>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</si>
  <si>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</si>
  <si>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</si>
  <si>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</si>
  <si>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</si>
  <si>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</si>
  <si>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</si>
  <si>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</si>
  <si>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</si>
  <si>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</si>
  <si>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</si>
  <si>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</si>
  <si>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</si>
  <si>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</si>
  <si>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</si>
  <si>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</si>
  <si>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</si>
  <si>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</si>
  <si>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</si>
  <si>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</si>
  <si>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</si>
  <si>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</si>
  <si>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</si>
  <si>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</si>
  <si>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</si>
  <si>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</si>
  <si>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</si>
  <si>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</si>
  <si>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</si>
  <si>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</si>
  <si>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</si>
  <si>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</si>
  <si>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</si>
  <si>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</si>
  <si>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</si>
  <si>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</si>
  <si>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</si>
  <si>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</si>
  <si>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</si>
  <si>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</si>
  <si>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</si>
  <si>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</si>
  <si>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</si>
  <si>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</si>
  <si>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</si>
  <si>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</si>
  <si>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</si>
  <si>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</si>
  <si>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</si>
  <si>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</si>
  <si>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</si>
  <si>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</si>
  <si>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</si>
  <si>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</si>
  <si>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</si>
  <si>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</si>
  <si>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</si>
  <si>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</si>
  <si>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</si>
  <si>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</si>
  <si>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</si>
  <si>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</si>
  <si>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</si>
  <si>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</si>
  <si>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</si>
  <si>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</si>
  <si>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</si>
  <si>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</si>
  <si>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</si>
  <si>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</si>
  <si>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</si>
  <si>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</si>
  <si>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</si>
  <si>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</si>
  <si>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</si>
  <si>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</si>
  <si>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</si>
  <si>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</si>
  <si>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</si>
  <si>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</si>
  <si>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</si>
  <si>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</si>
  <si>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</si>
  <si>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</si>
  <si>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</si>
  <si>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</si>
  <si>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</si>
  <si>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</si>
  <si>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</si>
  <si>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</si>
  <si>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</si>
  <si>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</si>
  <si>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</si>
  <si>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</si>
  <si>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</si>
  <si>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</si>
  <si>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</si>
  <si>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</si>
  <si>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</si>
  <si>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</si>
  <si>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</si>
  <si>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</si>
  <si>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</si>
  <si>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</si>
  <si>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</si>
  <si>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</si>
  <si>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</si>
  <si>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</si>
  <si>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</si>
  <si>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</si>
  <si>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</si>
  <si>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</si>
  <si>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</si>
  <si>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</si>
  <si>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</si>
  <si>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</si>
  <si>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</si>
  <si>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</si>
  <si>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</si>
  <si>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</si>
  <si>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</si>
  <si>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</si>
  <si>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</si>
  <si>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</si>
  <si>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</si>
  <si>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</si>
  <si>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</si>
  <si>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</si>
  <si>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</si>
  <si>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</si>
  <si>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</si>
  <si>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</si>
  <si>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</si>
  <si>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</si>
  <si>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</si>
  <si>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</si>
  <si>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</si>
  <si>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</si>
  <si>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</si>
  <si>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</si>
  <si>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</si>
  <si>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</si>
  <si>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</si>
  <si>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</si>
  <si>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</si>
  <si>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</si>
  <si>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</si>
  <si>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</si>
  <si>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</si>
  <si>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</si>
  <si>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</si>
  <si>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</si>
  <si>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</si>
  <si>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</si>
  <si>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</si>
  <si>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</si>
  <si>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</si>
  <si>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</si>
  <si>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</si>
  <si>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</si>
  <si>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</si>
  <si>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</si>
  <si>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</si>
  <si>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</si>
  <si>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</si>
  <si>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</si>
  <si>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</si>
  <si>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</si>
  <si>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</si>
  <si>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</si>
  <si>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</si>
  <si>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</si>
  <si>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</si>
  <si>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</si>
  <si>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</si>
  <si>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</si>
  <si>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</si>
  <si>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</si>
  <si>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</si>
  <si>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</si>
  <si>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</si>
  <si>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</si>
  <si>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</si>
  <si>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</si>
  <si>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</si>
  <si>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</si>
  <si>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</si>
  <si>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</si>
  <si>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</si>
  <si>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</si>
  <si>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</si>
  <si>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</si>
  <si>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</si>
  <si>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</si>
  <si>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</si>
  <si>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</si>
  <si>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</si>
  <si>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</si>
  <si>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</si>
  <si>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</si>
  <si>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</si>
  <si>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</si>
  <si>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</si>
  <si>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</si>
  <si>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</si>
  <si>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</si>
  <si>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</si>
  <si>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</si>
  <si>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</si>
  <si>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</si>
  <si>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</si>
  <si>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</si>
  <si>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</si>
  <si>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</si>
  <si>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</si>
  <si>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</si>
  <si>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</si>
  <si>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</si>
  <si>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</si>
  <si>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</si>
  <si>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</si>
  <si>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</si>
  <si>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</si>
  <si>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</si>
  <si>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</si>
  <si>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</si>
  <si>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</si>
  <si>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</si>
  <si>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</si>
  <si>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</si>
  <si>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</si>
  <si>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</si>
  <si>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</si>
  <si>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</si>
  <si>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</si>
  <si>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</si>
  <si>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</si>
  <si>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</si>
  <si>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</si>
  <si>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</si>
  <si>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</si>
  <si>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</si>
  <si>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</si>
  <si>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</si>
  <si>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</si>
  <si>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</si>
  <si>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</si>
  <si>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</si>
  <si>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</si>
  <si>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</si>
  <si>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</si>
  <si>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</si>
  <si>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</si>
  <si>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</si>
  <si>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</si>
  <si>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</si>
  <si>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</si>
  <si>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</si>
  <si>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</si>
  <si>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</si>
  <si>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</si>
  <si>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</si>
  <si>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</si>
  <si>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</si>
  <si>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</si>
  <si>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</si>
  <si>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</si>
  <si>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</si>
  <si>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</si>
  <si>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</si>
  <si>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</si>
  <si>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</si>
  <si>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</si>
  <si>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</si>
  <si>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</si>
  <si>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</si>
  <si>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</si>
  <si>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</si>
  <si>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</si>
  <si>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</si>
  <si>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</si>
  <si>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</si>
  <si>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</si>
  <si>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</si>
  <si>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</si>
  <si>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</si>
  <si>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</si>
  <si>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</si>
  <si>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</si>
  <si>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</si>
  <si>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</si>
  <si>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</si>
  <si>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</si>
  <si>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</si>
  <si>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</si>
  <si>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</si>
  <si>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</si>
  <si>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</si>
  <si>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</si>
  <si>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</si>
  <si>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</si>
  <si>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</si>
  <si>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</si>
  <si>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</si>
  <si>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</si>
  <si>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</si>
  <si>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</si>
  <si>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</si>
  <si>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</si>
  <si>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</si>
  <si>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</si>
  <si>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</si>
  <si>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</si>
  <si>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</si>
  <si>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</si>
  <si>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</si>
  <si>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</si>
  <si>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</si>
  <si>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</si>
  <si>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</si>
  <si>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</si>
  <si>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</si>
  <si>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</si>
  <si>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</si>
  <si>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</si>
  <si>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</si>
  <si>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</si>
  <si>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</si>
  <si>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</si>
  <si>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</si>
  <si>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</si>
  <si>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</si>
  <si>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</si>
  <si>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</si>
  <si>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</si>
  <si>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</si>
  <si>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</si>
  <si>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</si>
  <si>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</si>
  <si>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</si>
  <si>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</si>
  <si>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</si>
  <si>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</si>
  <si>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</si>
  <si>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</si>
  <si>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</si>
  <si>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</si>
  <si>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</si>
  <si>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</si>
  <si>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</si>
  <si>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</si>
  <si>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</si>
  <si>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</si>
  <si>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</si>
  <si>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</si>
  <si>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</si>
  <si>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</si>
  <si>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</si>
  <si>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</si>
  <si>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</si>
  <si>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</si>
  <si>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</si>
  <si>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</si>
  <si>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</si>
  <si>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</si>
  <si>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</si>
  <si>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</si>
  <si>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</si>
  <si>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</si>
  <si>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</si>
  <si>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</si>
  <si>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</si>
  <si>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</si>
  <si>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</si>
  <si>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</si>
  <si>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</si>
  <si>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</si>
  <si>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</si>
  <si>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</si>
  <si>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</si>
  <si>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</si>
  <si>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</si>
  <si>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</si>
  <si>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</si>
  <si>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</si>
  <si>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</si>
  <si>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</si>
  <si>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</si>
  <si>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</si>
  <si>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</si>
  <si>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</si>
  <si>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</si>
  <si>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</si>
  <si>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</si>
  <si>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</si>
  <si>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</si>
  <si>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</si>
  <si>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</si>
  <si>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</si>
  <si>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</si>
  <si>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</si>
  <si>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</si>
  <si>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</si>
  <si>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</si>
  <si>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</si>
  <si>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</si>
  <si>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</si>
  <si>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</si>
  <si>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</si>
  <si>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</si>
  <si>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</si>
  <si>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</si>
  <si>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</si>
  <si>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</si>
  <si>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</si>
  <si>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</si>
  <si>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</si>
  <si>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</si>
  <si>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</si>
  <si>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</si>
  <si>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</si>
  <si>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</si>
  <si>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</si>
  <si>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</si>
  <si>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</si>
  <si>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</si>
  <si>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</si>
  <si>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</si>
  <si>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</si>
  <si>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</si>
  <si>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</si>
  <si>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</si>
  <si>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</si>
  <si>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</si>
  <si>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</si>
  <si>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</si>
  <si>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</si>
  <si>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</si>
  <si>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</si>
  <si>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</si>
  <si>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</si>
  <si>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</si>
  <si>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</si>
  <si>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</si>
  <si>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</si>
  <si>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</si>
  <si>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</si>
  <si>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</si>
  <si>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</si>
  <si>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</si>
  <si>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</si>
  <si>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</si>
  <si>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</si>
  <si>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</si>
  <si>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</si>
  <si>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</si>
  <si>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</si>
  <si>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</si>
  <si>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</si>
  <si>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</si>
  <si>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</si>
  <si>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</si>
  <si>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</si>
  <si>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</si>
  <si>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</si>
  <si>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</si>
  <si>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</si>
  <si>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</si>
  <si>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</si>
  <si>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</si>
  <si>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</si>
  <si>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</si>
  <si>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</si>
  <si>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</si>
  <si>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</si>
  <si>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</si>
  <si>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</si>
  <si>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</si>
  <si>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</si>
  <si>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</si>
  <si>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</si>
  <si>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</si>
  <si>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</si>
  <si>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</si>
  <si>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</si>
  <si>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</si>
  <si>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</si>
  <si>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</si>
  <si>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</si>
  <si>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</si>
  <si>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</si>
  <si>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</si>
  <si>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</si>
  <si>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</si>
  <si>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</si>
  <si>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</si>
  <si>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</si>
  <si>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</si>
  <si>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</si>
  <si>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</si>
  <si>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</si>
  <si>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</si>
  <si>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</si>
  <si>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</si>
  <si>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</si>
  <si>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</si>
  <si>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</si>
  <si>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</si>
  <si>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</si>
  <si>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</si>
  <si>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</si>
  <si>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</si>
  <si>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</si>
  <si>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</si>
  <si>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</si>
  <si>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</si>
  <si>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</si>
  <si>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</si>
  <si>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</si>
  <si>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</si>
  <si>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</si>
  <si>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</si>
  <si>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</si>
  <si>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</si>
  <si>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</si>
  <si>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</si>
  <si>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</si>
  <si>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</si>
  <si>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</si>
  <si>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</si>
  <si>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</si>
  <si>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</si>
  <si>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</si>
  <si>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</si>
  <si>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</si>
  <si>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</si>
  <si>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</si>
  <si>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</si>
  <si>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</si>
  <si>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</si>
  <si>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</si>
  <si>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</si>
  <si>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</si>
  <si>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</si>
  <si>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</si>
  <si>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</si>
  <si>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</si>
  <si>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</si>
  <si>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</si>
  <si>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</si>
  <si>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</si>
  <si>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</si>
  <si>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</si>
  <si>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</si>
  <si>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</si>
  <si>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</si>
  <si>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</si>
  <si>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</si>
  <si>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</si>
  <si>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</si>
  <si>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</si>
  <si>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</si>
  <si>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</si>
  <si>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</si>
  <si>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</si>
  <si>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</si>
  <si>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</si>
  <si>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</si>
  <si>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</si>
  <si>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</si>
  <si>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</si>
  <si>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</si>
  <si>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</si>
  <si>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</si>
  <si>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</si>
  <si>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</si>
  <si>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</si>
  <si>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</si>
  <si>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</si>
  <si>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</si>
  <si>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</si>
  <si>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</si>
  <si>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</si>
  <si>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</si>
  <si>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</si>
  <si>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</si>
  <si>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</si>
  <si>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</si>
  <si>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</si>
  <si>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</si>
  <si>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</si>
  <si>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</si>
  <si>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</si>
  <si>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</si>
  <si>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</si>
  <si>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</si>
  <si>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</si>
  <si>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</si>
  <si>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</si>
  <si>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</si>
  <si>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</si>
  <si>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</si>
  <si>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</si>
  <si>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</si>
  <si>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</si>
  <si>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</si>
  <si>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</si>
  <si>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</si>
  <si>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</si>
  <si>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</si>
  <si>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</si>
  <si>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</si>
  <si>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</si>
  <si>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</si>
  <si>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</si>
  <si>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</si>
  <si>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</si>
  <si>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</si>
  <si>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</si>
  <si>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</si>
  <si>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</si>
  <si>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</si>
  <si>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</si>
  <si>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</si>
  <si>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</si>
  <si>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</si>
  <si>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</si>
  <si>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</si>
  <si>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</si>
  <si>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</si>
  <si>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</si>
  <si>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</si>
  <si>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</si>
  <si>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</si>
  <si>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</si>
  <si>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</si>
  <si>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</si>
  <si>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</si>
  <si>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</si>
  <si>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</si>
  <si>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</si>
  <si>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</si>
  <si>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</si>
  <si>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</si>
  <si>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</si>
  <si>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</si>
  <si>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</si>
  <si>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</si>
  <si>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</si>
  <si>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</si>
  <si>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</si>
  <si>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</si>
  <si>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</si>
  <si>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</si>
  <si>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</si>
  <si>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</si>
  <si>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</si>
  <si>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</si>
  <si>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</si>
  <si>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</si>
  <si>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</si>
  <si>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</si>
  <si>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</si>
  <si>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</si>
  <si>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</si>
  <si>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</si>
  <si>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</si>
  <si>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</si>
  <si>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</si>
  <si>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</si>
  <si>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</si>
  <si>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</si>
  <si>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</si>
  <si>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</si>
  <si>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</si>
  <si>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</si>
  <si>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</si>
  <si>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</si>
  <si>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</si>
  <si>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</si>
  <si>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</si>
  <si>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</si>
  <si>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</si>
  <si>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</si>
  <si>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</si>
  <si>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</si>
  <si>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</si>
  <si>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</si>
  <si>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</si>
  <si>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</si>
  <si>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</si>
  <si>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</si>
  <si>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</si>
  <si>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</si>
  <si>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</si>
  <si>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</si>
  <si>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</si>
  <si>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</si>
  <si>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</si>
  <si>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</si>
  <si>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</si>
  <si>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</si>
  <si>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</si>
  <si>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</si>
  <si>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</si>
  <si>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</si>
  <si>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</si>
  <si>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</si>
  <si>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</si>
  <si>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</si>
  <si>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</si>
  <si>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</si>
  <si>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</si>
  <si>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</si>
  <si>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</si>
  <si>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</si>
  <si>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</si>
  <si>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</si>
  <si>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</si>
  <si>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</si>
  <si>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</si>
  <si>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</si>
  <si>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</si>
  <si>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</si>
  <si>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</si>
  <si>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</si>
  <si>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</si>
  <si>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</si>
  <si>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</si>
  <si>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</si>
  <si>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</si>
  <si>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</si>
  <si>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</si>
  <si>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</si>
  <si>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</si>
  <si>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</si>
  <si>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</si>
  <si>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</si>
  <si>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</si>
  <si>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</si>
  <si>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</si>
  <si>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</si>
  <si>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</si>
  <si>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</si>
  <si>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</si>
  <si>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</si>
  <si>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</si>
  <si>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</si>
  <si>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</si>
  <si>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</si>
  <si>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</si>
  <si>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</si>
  <si>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</si>
  <si>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</si>
  <si>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</si>
  <si>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</si>
  <si>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</si>
  <si>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</si>
  <si>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</si>
  <si>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</si>
  <si>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</si>
  <si>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</si>
  <si>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</si>
  <si>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</si>
  <si>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</si>
  <si>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</si>
  <si>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</si>
  <si>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</si>
  <si>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</si>
  <si>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</si>
  <si>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</si>
  <si>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</si>
  <si>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</si>
  <si>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</si>
  <si>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</si>
  <si>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</si>
  <si>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</si>
  <si>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</si>
  <si>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</si>
  <si>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</si>
  <si>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</si>
  <si>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</si>
  <si>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</si>
  <si>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</si>
  <si>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</si>
  <si>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</si>
  <si>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</si>
  <si>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</si>
  <si>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</si>
  <si>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</si>
  <si>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</si>
  <si>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</si>
  <si>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</si>
  <si>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</si>
  <si>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</si>
  <si>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</si>
  <si>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</si>
  <si>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</si>
  <si>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</si>
  <si>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</si>
  <si>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</si>
  <si>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</si>
  <si>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</si>
  <si>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</si>
  <si>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</si>
  <si>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</si>
  <si>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</si>
  <si>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</si>
  <si>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</si>
  <si>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</si>
  <si>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</si>
  <si>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</si>
  <si>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</si>
  <si>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</si>
  <si>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</si>
  <si>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</si>
  <si>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</si>
  <si>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</si>
  <si>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</si>
  <si>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</si>
  <si>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</si>
  <si>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</si>
  <si>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</si>
  <si>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</si>
  <si>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</si>
  <si>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</si>
  <si>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</si>
  <si>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</si>
  <si>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</si>
  <si>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</si>
  <si>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</si>
  <si>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</si>
  <si>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</si>
  <si>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</si>
  <si>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</si>
  <si>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</si>
  <si>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</si>
  <si>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</si>
  <si>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</si>
  <si>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</si>
  <si>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</si>
  <si>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</si>
  <si>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</si>
  <si>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</si>
  <si>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</si>
  <si>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</si>
  <si>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</si>
  <si>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</si>
  <si>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</si>
  <si>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</si>
  <si>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</si>
  <si>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</si>
  <si>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</si>
  <si>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</si>
  <si>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</si>
  <si>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</si>
  <si>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</si>
  <si>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</si>
  <si>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</si>
  <si>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</si>
  <si>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</si>
  <si>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</si>
  <si>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</si>
  <si>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</si>
  <si>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</si>
  <si>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</si>
  <si>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</si>
  <si>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</si>
  <si>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</si>
  <si>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</si>
  <si>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</si>
  <si>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</si>
  <si>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</si>
  <si>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</si>
  <si>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</si>
  <si>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</si>
  <si>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</si>
  <si>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</si>
  <si>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</si>
  <si>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</si>
  <si>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</si>
  <si>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</si>
  <si>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</si>
  <si>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</si>
  <si>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</si>
  <si>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</si>
  <si>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</si>
  <si>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</si>
  <si>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</si>
  <si>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</si>
  <si>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</si>
  <si>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</si>
  <si>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</si>
  <si>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</si>
  <si>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</si>
  <si>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</si>
  <si>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</si>
  <si>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</si>
  <si>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</si>
  <si>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</si>
  <si>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</si>
  <si>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</si>
  <si>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</si>
  <si>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</si>
  <si>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</si>
  <si>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</si>
  <si>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</si>
  <si>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</si>
  <si>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</si>
  <si>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</si>
  <si>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</si>
  <si>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</si>
  <si>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</si>
  <si>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</si>
  <si>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</si>
  <si>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</si>
  <si>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</si>
  <si>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</si>
  <si>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</si>
  <si>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</si>
  <si>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</si>
  <si>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</si>
  <si>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</si>
  <si>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</si>
  <si>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</si>
  <si>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</si>
  <si>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</si>
  <si>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</si>
  <si>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</si>
  <si>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</si>
  <si>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</si>
  <si>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</si>
  <si>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</si>
  <si>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</si>
  <si>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</si>
  <si>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</si>
  <si>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</si>
  <si>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</si>
  <si>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</si>
  <si>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</si>
  <si>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</si>
  <si>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</si>
  <si>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</si>
  <si>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</si>
  <si>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</si>
  <si>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</si>
  <si>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</si>
  <si>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</si>
  <si>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</si>
  <si>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</si>
  <si>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</si>
  <si>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</si>
  <si>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</si>
  <si>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</si>
  <si>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</si>
  <si>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</si>
  <si>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</si>
  <si>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</si>
  <si>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</si>
  <si>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</si>
  <si>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</si>
  <si>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</si>
  <si>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</si>
  <si>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</si>
  <si>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</si>
  <si>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</si>
  <si>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</si>
  <si>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</si>
  <si>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</si>
  <si>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</si>
  <si>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</si>
  <si>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</si>
  <si>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</si>
  <si>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</si>
  <si>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</si>
  <si>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</si>
  <si>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</si>
  <si>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</si>
  <si>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</si>
  <si>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</si>
  <si>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</si>
  <si>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</si>
  <si>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</si>
  <si>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</si>
  <si>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</si>
  <si>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</si>
  <si>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</si>
  <si>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</si>
  <si>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</si>
  <si>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</si>
  <si>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</si>
  <si>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</si>
  <si>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</si>
  <si>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</si>
  <si>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</si>
  <si>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</si>
  <si>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</si>
  <si>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</si>
  <si>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</si>
  <si>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</si>
  <si>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</si>
  <si>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</si>
  <si>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</si>
  <si>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</si>
  <si>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</si>
  <si>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</si>
  <si>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</si>
  <si>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</si>
  <si>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</si>
  <si>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</si>
  <si>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</si>
  <si>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</si>
  <si>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</si>
  <si>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</si>
  <si>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</si>
  <si>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</si>
  <si>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</si>
  <si>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</si>
  <si>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</si>
  <si>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</si>
  <si>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</si>
  <si>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</si>
  <si>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</si>
  <si>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</si>
  <si>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</si>
  <si>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</si>
  <si>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</si>
  <si>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</si>
  <si>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</si>
  <si>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</si>
  <si>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</si>
  <si>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</si>
  <si>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</si>
  <si>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</si>
  <si>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</si>
  <si>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</si>
  <si>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</si>
  <si>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</si>
  <si>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</si>
  <si>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</si>
  <si>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</si>
  <si>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</si>
  <si>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</si>
  <si>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</si>
  <si>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</si>
  <si>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</si>
  <si>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</si>
  <si>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</si>
  <si>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</si>
  <si>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</si>
  <si>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</si>
  <si>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</si>
  <si>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</si>
  <si>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</si>
  <si>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</si>
  <si>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</si>
  <si>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</si>
  <si>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</si>
  <si>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</si>
  <si>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</si>
  <si>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</si>
  <si>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</si>
  <si>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</si>
  <si>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</si>
  <si>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</si>
  <si>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</si>
  <si>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</si>
  <si>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</si>
  <si>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</si>
  <si>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</si>
  <si>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</si>
  <si>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</si>
  <si>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</si>
  <si>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</si>
  <si>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</si>
  <si>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</si>
  <si>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</si>
  <si>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</si>
  <si>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</si>
  <si>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</si>
  <si>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</si>
  <si>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</si>
  <si>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</si>
  <si>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</si>
  <si>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</si>
  <si>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</si>
  <si>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</si>
  <si>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</si>
  <si>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</si>
  <si>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</si>
  <si>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</si>
  <si>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</si>
  <si>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</si>
  <si>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</si>
  <si>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</si>
  <si>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</si>
  <si>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</si>
  <si>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</si>
  <si>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</si>
  <si>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</si>
  <si>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</si>
  <si>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</si>
  <si>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</si>
  <si>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</si>
  <si>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</si>
  <si>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</si>
  <si>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</si>
  <si>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</si>
  <si>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</si>
  <si>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</si>
  <si>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</si>
  <si>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</si>
  <si>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</si>
  <si>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</si>
  <si>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</si>
  <si>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</si>
  <si>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</si>
  <si>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</si>
  <si>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</si>
  <si>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</si>
  <si>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</si>
  <si>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</si>
  <si>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</si>
  <si>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</si>
  <si>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</si>
  <si>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</si>
  <si>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</si>
  <si>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</si>
  <si>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</si>
  <si>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</si>
  <si>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</si>
  <si>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</si>
  <si>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</si>
  <si>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</si>
  <si>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</si>
  <si>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</si>
  <si>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</si>
  <si>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</si>
  <si>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</si>
  <si>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</si>
  <si>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</si>
  <si>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</si>
  <si>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</si>
  <si>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</si>
  <si>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</si>
  <si>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</si>
  <si>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</si>
  <si>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</si>
  <si>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</si>
  <si>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</si>
  <si>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</si>
  <si>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</si>
  <si>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</si>
  <si>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</si>
  <si>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</si>
  <si>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</si>
  <si>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</si>
  <si>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</si>
  <si>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</si>
  <si>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</si>
  <si>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</si>
  <si>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</si>
  <si>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</si>
  <si>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</si>
  <si>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</si>
  <si>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</si>
  <si>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</si>
  <si>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</si>
  <si>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</si>
  <si>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</si>
  <si>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</si>
  <si>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</si>
  <si>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</si>
  <si>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</si>
  <si>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</si>
  <si>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</si>
  <si>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</si>
  <si>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</si>
  <si>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</si>
  <si>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</si>
  <si>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</si>
  <si>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</si>
  <si>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</si>
  <si>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</si>
  <si>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</si>
  <si>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</si>
  <si>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</si>
  <si>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</si>
  <si>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</si>
  <si>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</si>
  <si>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</si>
  <si>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</si>
  <si>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</si>
  <si>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</si>
  <si>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</si>
  <si>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</si>
  <si>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</si>
  <si>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</si>
  <si>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</si>
  <si>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</si>
  <si>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</si>
  <si>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</si>
  <si>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</si>
  <si>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</si>
  <si>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</si>
  <si>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</si>
  <si>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</si>
  <si>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</si>
  <si>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</si>
  <si>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</si>
  <si>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</si>
  <si>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</si>
  <si>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</si>
  <si>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</si>
  <si>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</si>
  <si>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</si>
  <si>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</si>
  <si>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</si>
  <si>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</si>
  <si>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</si>
  <si>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</si>
  <si>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</si>
  <si>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</si>
  <si>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</si>
  <si>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</si>
  <si>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</si>
  <si>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</si>
  <si>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</si>
  <si>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</si>
  <si>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</si>
  <si>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</si>
  <si>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</si>
  <si>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</si>
  <si>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</si>
  <si>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</si>
  <si>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</si>
  <si>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</si>
  <si>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</si>
  <si>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</si>
  <si>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</si>
  <si>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</si>
  <si>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</si>
  <si>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</si>
  <si>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</si>
  <si>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</si>
  <si>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</si>
  <si>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</si>
  <si>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</si>
  <si>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</si>
  <si>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</si>
  <si>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</si>
  <si>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</si>
  <si>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</si>
  <si>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</si>
  <si>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</si>
  <si>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</si>
  <si>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</si>
  <si>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</si>
  <si>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</si>
  <si>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</si>
  <si>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</si>
  <si>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</si>
  <si>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</si>
  <si>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</si>
  <si>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</si>
  <si>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</si>
  <si>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</si>
  <si>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</si>
  <si>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</si>
  <si>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</si>
  <si>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</si>
  <si>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</si>
  <si>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</si>
  <si>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</si>
  <si>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</si>
  <si>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</si>
  <si>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</si>
  <si>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</si>
  <si>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</si>
  <si>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</si>
  <si>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</si>
  <si>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</si>
  <si>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</si>
  <si>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</si>
  <si>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</si>
  <si>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</si>
  <si>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</si>
  <si>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</si>
  <si>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</si>
  <si>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</si>
  <si>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</si>
  <si>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</si>
  <si>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</si>
  <si>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</si>
  <si>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</si>
  <si>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</si>
  <si>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</si>
  <si>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</si>
  <si>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</si>
  <si>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</si>
  <si>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</si>
  <si>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</si>
  <si>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</si>
  <si>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</si>
  <si>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</si>
  <si>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</si>
  <si>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</si>
  <si>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</si>
  <si>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</si>
  <si>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</si>
  <si>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</si>
  <si>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</si>
  <si>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</si>
  <si>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</si>
  <si>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</si>
  <si>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</si>
  <si>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</si>
  <si>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</si>
  <si>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</si>
  <si>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</si>
  <si>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</si>
  <si>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</si>
  <si>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</si>
  <si>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</si>
  <si>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</si>
  <si>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</si>
  <si>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</si>
  <si>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</si>
  <si>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</si>
  <si>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</si>
  <si>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</si>
  <si>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</si>
  <si>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</si>
  <si>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</si>
  <si>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</si>
  <si>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</si>
  <si>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</si>
  <si>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</si>
  <si>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</si>
  <si>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</si>
  <si>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</si>
  <si>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</si>
  <si>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</si>
  <si>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</si>
  <si>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</si>
  <si>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</si>
  <si>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</si>
  <si>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</si>
  <si>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</si>
  <si>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</si>
  <si>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</si>
  <si>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</si>
  <si>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</si>
  <si>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</si>
  <si>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</si>
  <si>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</si>
  <si>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</si>
  <si>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</si>
  <si>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</si>
  <si>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</si>
  <si>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</si>
  <si>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</si>
  <si>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</si>
  <si>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</si>
  <si>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</si>
  <si>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</si>
  <si>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</si>
  <si>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</si>
  <si>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</si>
  <si>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</si>
  <si>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</si>
  <si>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</si>
  <si>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</si>
  <si>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</si>
  <si>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</si>
  <si>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</si>
  <si>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</si>
  <si>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</si>
  <si>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</si>
  <si>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</si>
  <si>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</si>
  <si>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</si>
  <si>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</si>
  <si>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</si>
  <si>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</si>
  <si>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</si>
  <si>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</si>
  <si>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</si>
  <si>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</si>
  <si>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</si>
  <si>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</si>
  <si>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</si>
  <si>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</si>
  <si>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</si>
  <si>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</si>
  <si>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</si>
  <si>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</si>
  <si>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</si>
  <si>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</si>
  <si>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</si>
  <si>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</si>
  <si>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</si>
  <si>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</si>
  <si>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</si>
  <si>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</si>
  <si>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</si>
  <si>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</si>
  <si>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</si>
  <si>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</si>
  <si>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</si>
  <si>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</si>
  <si>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</si>
  <si>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</si>
  <si>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</si>
  <si>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</si>
  <si>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</si>
  <si>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</si>
  <si>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</si>
  <si>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</si>
  <si>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</si>
  <si>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</si>
  <si>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</si>
  <si>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</si>
  <si>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</si>
  <si>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</si>
  <si>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</si>
  <si>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</si>
  <si>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</si>
  <si>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</si>
  <si>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</si>
  <si>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</si>
  <si>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</si>
  <si>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</si>
  <si>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</si>
  <si>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</si>
  <si>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</si>
  <si>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</si>
  <si>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</si>
  <si>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</si>
  <si>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</si>
  <si>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</si>
  <si>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</si>
  <si>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</si>
  <si>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</si>
  <si>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</si>
  <si>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</si>
  <si>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</si>
  <si>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</si>
  <si>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</si>
  <si>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</si>
  <si>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</si>
  <si>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</si>
  <si>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</si>
  <si>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</si>
  <si>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</si>
  <si>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</si>
  <si>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</si>
  <si>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</si>
  <si>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</si>
  <si>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</si>
  <si>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</si>
  <si>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</si>
  <si>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</si>
  <si>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</si>
  <si>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</si>
  <si>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</si>
  <si>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</si>
  <si>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</si>
  <si>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</si>
  <si>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</si>
  <si>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</si>
  <si>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</si>
  <si>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</si>
  <si>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</si>
  <si>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</si>
  <si>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</si>
  <si>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</si>
  <si>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</si>
  <si>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</si>
  <si>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</si>
  <si>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</si>
  <si>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</si>
  <si>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</si>
  <si>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</si>
  <si>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</si>
  <si>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</si>
  <si>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</si>
  <si>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</si>
  <si>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</si>
  <si>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</si>
  <si>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</si>
  <si>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</si>
  <si>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</si>
  <si>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</si>
  <si>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</si>
  <si>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</si>
  <si>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</si>
  <si>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</si>
  <si>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</si>
  <si>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</si>
  <si>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</si>
  <si>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</si>
  <si>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</si>
  <si>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</si>
  <si>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</si>
  <si>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</si>
  <si>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</si>
  <si>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</si>
  <si>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</si>
  <si>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</si>
  <si>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</si>
  <si>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</si>
  <si>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</si>
  <si>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</si>
  <si>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</si>
  <si>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</si>
  <si>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</si>
  <si>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</si>
  <si>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</si>
  <si>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</si>
  <si>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</si>
  <si>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</si>
  <si>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</si>
  <si>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</si>
  <si>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</si>
  <si>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</si>
  <si>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</si>
  <si>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</si>
  <si>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</si>
  <si>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</si>
  <si>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</si>
  <si>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</si>
  <si>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</si>
  <si>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</si>
  <si>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</si>
  <si>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</si>
  <si>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</si>
  <si>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</si>
  <si>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</si>
  <si>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</si>
  <si>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</si>
  <si>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</si>
  <si>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</si>
  <si>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</si>
  <si>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</si>
  <si>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</si>
  <si>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</si>
  <si>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</si>
  <si>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</si>
  <si>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</si>
  <si>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</si>
  <si>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</si>
  <si>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</si>
  <si>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</si>
  <si>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</si>
  <si>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</si>
  <si>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</si>
  <si>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</si>
  <si>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</si>
  <si>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</si>
  <si>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</si>
  <si>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</si>
  <si>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</si>
  <si>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</si>
  <si>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</si>
  <si>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</si>
  <si>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</si>
  <si>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</si>
  <si>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</si>
  <si>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</si>
  <si>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</si>
  <si>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</si>
  <si>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</si>
  <si>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</si>
  <si>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</si>
  <si>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</si>
  <si>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</si>
  <si>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</si>
  <si>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</si>
  <si>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</si>
  <si>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</si>
  <si>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</si>
  <si>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</si>
  <si>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</si>
  <si>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</si>
  <si>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</si>
  <si>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</si>
  <si>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</si>
  <si>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</si>
  <si>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</si>
  <si>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</si>
  <si>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</si>
  <si>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</si>
  <si>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</si>
  <si>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</si>
  <si>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</si>
  <si>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</si>
  <si>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</si>
  <si>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</si>
  <si>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</si>
  <si>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</si>
  <si>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</si>
  <si>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</si>
  <si>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</si>
  <si>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</si>
  <si>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</si>
  <si>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</si>
  <si>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</si>
  <si>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</si>
  <si>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</si>
  <si>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</si>
  <si>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</si>
  <si>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</si>
  <si>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</si>
  <si>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</si>
  <si>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</si>
  <si>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</si>
  <si>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</si>
  <si>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</si>
  <si>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</si>
  <si>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</si>
  <si>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</si>
  <si>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</si>
  <si>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</si>
  <si>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</si>
  <si>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</si>
  <si>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</si>
  <si>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</si>
  <si>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</si>
  <si>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</si>
  <si>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</si>
  <si>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</si>
  <si>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</si>
  <si>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</si>
  <si>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</si>
  <si>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</si>
  <si>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</si>
  <si>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</si>
  <si>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</si>
  <si>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</si>
  <si>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</si>
  <si>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</si>
  <si>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</si>
  <si>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</si>
  <si>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</si>
  <si>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</si>
  <si>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</si>
  <si>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</si>
  <si>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</si>
  <si>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</si>
  <si>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</si>
  <si>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</si>
  <si>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</si>
  <si>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</si>
  <si>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</si>
  <si>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</si>
  <si>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</si>
  <si>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</si>
  <si>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</si>
  <si>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</si>
  <si>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</si>
  <si>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</si>
  <si>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</si>
  <si>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</si>
  <si>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</si>
  <si>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</si>
  <si>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</si>
  <si>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</si>
  <si>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</si>
  <si>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</si>
  <si>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</si>
  <si>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</si>
  <si>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</si>
  <si>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</si>
  <si>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</si>
  <si>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</si>
  <si>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</si>
  <si>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</si>
  <si>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</si>
  <si>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</si>
  <si>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</si>
  <si>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</si>
  <si>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</si>
  <si>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</si>
  <si>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</si>
  <si>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</si>
  <si>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</si>
  <si>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</si>
  <si>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</si>
  <si>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</si>
  <si>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</si>
  <si>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</si>
  <si>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</si>
  <si>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</si>
  <si>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</si>
  <si>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</si>
  <si>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</si>
  <si>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</si>
  <si>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</si>
  <si>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</si>
  <si>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</si>
  <si>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</si>
  <si>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</si>
  <si>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</si>
  <si>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</si>
  <si>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</si>
  <si>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</si>
  <si>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</si>
  <si>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</si>
  <si>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</si>
  <si>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</si>
  <si>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</si>
  <si>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</si>
  <si>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</si>
  <si>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</si>
  <si>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</si>
  <si>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</si>
  <si>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</si>
  <si>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</si>
  <si>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</si>
  <si>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</si>
  <si>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</si>
  <si>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</si>
  <si>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</si>
  <si>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</si>
  <si>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</si>
  <si>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</si>
  <si>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</si>
  <si>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</si>
  <si>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</si>
  <si>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</si>
  <si>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</si>
  <si>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</si>
  <si>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</si>
  <si>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</si>
  <si>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</si>
  <si>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</si>
  <si>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</si>
  <si>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</si>
  <si>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</si>
  <si>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</si>
  <si>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</si>
  <si>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</si>
  <si>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</si>
  <si>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</si>
  <si>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</si>
  <si>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</si>
  <si>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</si>
  <si>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</si>
  <si>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</si>
  <si>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</si>
  <si>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</si>
  <si>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</si>
  <si>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</si>
  <si>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</si>
  <si>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</si>
  <si>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</si>
  <si>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</si>
  <si>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</si>
  <si>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</si>
  <si>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</si>
  <si>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</si>
  <si>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</si>
  <si>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</si>
  <si>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</si>
  <si>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</si>
  <si>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</si>
  <si>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</si>
  <si>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</si>
  <si>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</si>
  <si>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</si>
  <si>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</si>
  <si>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</si>
  <si>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</si>
  <si>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</si>
  <si>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</si>
  <si>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</si>
  <si>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</si>
  <si>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</si>
  <si>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</si>
  <si>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</si>
  <si>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</si>
  <si>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</si>
  <si>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</si>
  <si>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</si>
  <si>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</si>
  <si>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</si>
  <si>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</si>
  <si>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</si>
  <si>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</si>
  <si>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</si>
  <si>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</si>
  <si>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</si>
  <si>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</si>
  <si>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</si>
  <si>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</si>
  <si>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</si>
  <si>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</si>
  <si>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</si>
  <si>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</si>
  <si>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</si>
  <si>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</si>
  <si>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</si>
  <si>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</si>
  <si>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</si>
  <si>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</si>
  <si>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</si>
  <si>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</si>
  <si>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</si>
  <si>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</si>
  <si>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</si>
  <si>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</si>
  <si>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</si>
  <si>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</si>
  <si>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</si>
  <si>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</si>
  <si>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</si>
  <si>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</si>
  <si>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</si>
  <si>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</si>
  <si>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</si>
  <si>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</si>
  <si>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</si>
  <si>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</si>
  <si>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</si>
  <si>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</si>
  <si>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</si>
  <si>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</si>
  <si>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</si>
  <si>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</si>
  <si>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</si>
  <si>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</si>
  <si>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</si>
  <si>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</si>
  <si>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</si>
  <si>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</si>
  <si>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</si>
  <si>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</si>
  <si>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</si>
  <si>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</si>
  <si>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</si>
  <si>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</si>
  <si>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</si>
  <si>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</si>
  <si>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</si>
  <si>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</si>
  <si>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</si>
  <si>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</si>
  <si>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</si>
  <si>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</si>
  <si>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</si>
  <si>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</si>
  <si>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</si>
  <si>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</si>
  <si>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</si>
  <si>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</si>
  <si>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</si>
  <si>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</si>
  <si>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</si>
  <si>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</si>
  <si>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</si>
  <si>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</si>
  <si>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</si>
  <si>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</si>
  <si>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</si>
  <si>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</si>
  <si>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</si>
  <si>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</si>
  <si>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</si>
  <si>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</si>
  <si>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</si>
  <si>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</si>
  <si>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</si>
  <si>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</si>
  <si>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</si>
  <si>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</si>
  <si>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</si>
  <si>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</si>
  <si>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</si>
  <si>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</si>
  <si>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</si>
  <si>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</si>
  <si>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</si>
  <si>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</si>
  <si>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</si>
  <si>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</si>
  <si>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</si>
  <si>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</si>
  <si>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</si>
  <si>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</si>
  <si>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</si>
  <si>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</si>
  <si>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</si>
  <si>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</si>
  <si>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</si>
  <si>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</si>
  <si>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</si>
  <si>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</si>
  <si>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</si>
  <si>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</si>
  <si>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</si>
  <si>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</si>
  <si>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</si>
  <si>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</si>
  <si>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</si>
  <si>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</si>
  <si>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</si>
  <si>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</si>
  <si>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</si>
  <si>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</si>
  <si>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</si>
  <si>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</si>
  <si>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</si>
  <si>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</si>
  <si>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</si>
  <si>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</si>
  <si>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</si>
  <si>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</si>
  <si>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</si>
  <si>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</si>
  <si>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</si>
  <si>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</si>
  <si>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</si>
  <si>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</si>
  <si>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</si>
  <si>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</si>
  <si>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</si>
  <si>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</si>
  <si>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</si>
  <si>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</si>
  <si>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</si>
  <si>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</si>
  <si>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</si>
  <si>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</si>
  <si>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</si>
  <si>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</si>
  <si>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</si>
  <si>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</si>
  <si>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</si>
  <si>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</si>
  <si>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</si>
  <si>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</si>
  <si>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</si>
  <si>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</si>
  <si>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</si>
  <si>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</si>
  <si>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</si>
  <si>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</si>
  <si>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</si>
  <si>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</si>
  <si>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</si>
  <si>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</si>
  <si>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</si>
  <si>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</si>
  <si>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</si>
  <si>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</si>
  <si>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</si>
  <si>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</si>
  <si>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</si>
  <si>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</si>
  <si>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</si>
  <si>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</si>
  <si>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</si>
  <si>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</si>
  <si>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</si>
  <si>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</si>
  <si>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</si>
  <si>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</si>
  <si>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</si>
  <si>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</si>
  <si>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</si>
  <si>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</si>
  <si>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</si>
  <si>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</si>
  <si>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</si>
  <si>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</si>
  <si>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</si>
  <si>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</si>
  <si>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</si>
  <si>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</si>
  <si>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</si>
  <si>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</si>
  <si>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</si>
  <si>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</si>
  <si>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</si>
  <si>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</si>
  <si>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</si>
  <si>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</si>
  <si>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</si>
  <si>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</si>
  <si>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</si>
  <si>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</si>
  <si>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</si>
  <si>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</si>
  <si>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</si>
  <si>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</si>
  <si>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</si>
  <si>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</si>
  <si>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</si>
  <si>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</si>
  <si>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</si>
  <si>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</si>
  <si>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</si>
  <si>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</si>
  <si>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</si>
  <si>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</si>
  <si>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</si>
  <si>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</si>
  <si>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</si>
  <si>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</si>
  <si>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</si>
  <si>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</si>
  <si>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</si>
  <si>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</si>
  <si>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</si>
  <si>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</si>
  <si>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</si>
  <si>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</si>
  <si>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</si>
  <si>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</si>
  <si>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</si>
  <si>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</si>
  <si>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</si>
  <si>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</si>
  <si>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</si>
  <si>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</si>
  <si>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</si>
  <si>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</si>
  <si>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</si>
  <si>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</si>
  <si>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</si>
  <si>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</si>
  <si>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</si>
  <si>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</si>
  <si>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</si>
  <si>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</si>
  <si>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</si>
  <si>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</si>
  <si>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</si>
  <si>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</si>
  <si>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</si>
  <si>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</si>
  <si>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</si>
  <si>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</si>
  <si>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</si>
  <si>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</si>
  <si>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</si>
  <si>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</si>
  <si>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</si>
  <si>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</si>
  <si>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</si>
  <si>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</si>
  <si>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</si>
  <si>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</si>
  <si>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</si>
  <si>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</si>
  <si>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</si>
  <si>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</si>
  <si>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</si>
  <si>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</si>
  <si>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</si>
  <si>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</si>
  <si>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</si>
  <si>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</si>
  <si>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</si>
  <si>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</si>
  <si>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</si>
  <si>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</si>
  <si>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</si>
  <si>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</si>
  <si>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</si>
  <si>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</si>
  <si>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</si>
  <si>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</si>
  <si>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</si>
  <si>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</si>
  <si>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</si>
  <si>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</si>
  <si>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</si>
  <si>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</si>
  <si>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</si>
  <si>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</si>
  <si>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</si>
  <si>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</si>
  <si>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</si>
  <si>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</si>
  <si>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</si>
  <si>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</si>
  <si>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</si>
  <si>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</si>
  <si>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</si>
  <si>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</si>
  <si>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</si>
  <si>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</si>
  <si>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</si>
  <si>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</si>
  <si>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</si>
  <si>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</si>
  <si>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</si>
  <si>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</si>
  <si>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</si>
  <si>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</si>
  <si>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</si>
  <si>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</si>
  <si>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</si>
  <si>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</si>
  <si>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</si>
  <si>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</si>
  <si>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</si>
  <si>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</si>
  <si>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</si>
  <si>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</si>
  <si>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</si>
  <si>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</si>
  <si>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</si>
  <si>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</si>
  <si>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</si>
  <si>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</si>
  <si>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</si>
  <si>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</si>
  <si>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</si>
  <si>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</si>
  <si>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</si>
  <si>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</si>
  <si>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</si>
  <si>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</si>
  <si>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</si>
  <si>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</si>
  <si>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</si>
  <si>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</si>
  <si>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</si>
  <si>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</si>
  <si>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</si>
  <si>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</si>
  <si>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</si>
  <si>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</si>
  <si>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</si>
  <si>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</si>
  <si>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</si>
  <si>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</si>
  <si>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</si>
  <si>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</si>
  <si>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</si>
  <si>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</si>
  <si>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</si>
  <si>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</si>
  <si>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</si>
  <si>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</si>
  <si>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</si>
  <si>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</si>
  <si>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</si>
  <si>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</si>
  <si>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</si>
  <si>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</si>
  <si>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</si>
  <si>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</si>
  <si>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</si>
  <si>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</si>
  <si>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</si>
  <si>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</si>
  <si>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</si>
  <si>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</si>
  <si>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</si>
  <si>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</si>
  <si>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</si>
  <si>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</si>
  <si>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</si>
  <si>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</si>
  <si>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</si>
  <si>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</si>
  <si>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</si>
  <si>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</si>
  <si>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</si>
  <si>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</si>
  <si>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</si>
  <si>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</si>
  <si>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</si>
  <si>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</si>
  <si>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</si>
  <si>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</si>
  <si>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</si>
  <si>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</si>
  <si>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</si>
  <si>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</si>
  <si>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</si>
  <si>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</si>
  <si>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</si>
  <si>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</si>
  <si>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</si>
  <si>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</si>
  <si>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</si>
  <si>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</si>
  <si>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</si>
  <si>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</si>
  <si>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</si>
  <si>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</si>
  <si>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</si>
  <si>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</si>
  <si>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</si>
  <si>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</si>
  <si>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</si>
  <si>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</si>
  <si>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</si>
  <si>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</si>
  <si>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</si>
  <si>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</si>
  <si>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</si>
  <si>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</si>
  <si>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</si>
  <si>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</si>
  <si>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</si>
  <si>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</si>
  <si>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</si>
  <si>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</si>
  <si>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</si>
  <si>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</si>
  <si>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</si>
  <si>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</si>
  <si>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</si>
  <si>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</si>
  <si>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</si>
  <si>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</si>
  <si>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</si>
  <si>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</si>
  <si>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</si>
  <si>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</si>
  <si>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</si>
  <si>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</si>
  <si>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</si>
  <si>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</si>
  <si>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</si>
  <si>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</si>
  <si>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</si>
  <si>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</si>
  <si>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</si>
  <si>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</si>
  <si>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</si>
  <si>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</si>
  <si>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</si>
  <si>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</si>
  <si>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</si>
  <si>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</si>
  <si>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</si>
  <si>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</si>
  <si>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</si>
  <si>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</si>
  <si>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</si>
  <si>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</si>
  <si>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</si>
  <si>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</si>
  <si>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</si>
  <si>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</si>
  <si>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</si>
  <si>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</si>
  <si>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</si>
  <si>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</si>
  <si>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</si>
  <si>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</si>
  <si>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</si>
  <si>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</si>
  <si>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</si>
  <si>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</si>
  <si>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</si>
  <si>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</si>
  <si>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</si>
  <si>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</si>
  <si>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</si>
  <si>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</si>
  <si>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</si>
  <si>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</si>
  <si>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</si>
  <si>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</si>
  <si>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</si>
  <si>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</si>
  <si>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</si>
  <si>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</si>
  <si>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</si>
  <si>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</si>
  <si>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</si>
  <si>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</si>
  <si>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</si>
  <si>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</si>
  <si>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</si>
  <si>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</si>
  <si>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</si>
  <si>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</si>
  <si>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</si>
  <si>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</si>
  <si>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</si>
  <si>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</si>
  <si>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</si>
  <si>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</si>
  <si>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</si>
  <si>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</si>
  <si>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</si>
  <si>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</si>
  <si>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</si>
  <si>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</si>
  <si>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</si>
  <si>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</si>
  <si>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</si>
  <si>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</si>
  <si>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</si>
  <si>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</si>
  <si>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</si>
  <si>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</si>
  <si>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</si>
  <si>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</si>
  <si>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</si>
  <si>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</si>
  <si>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</si>
  <si>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</si>
  <si>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</si>
  <si>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</si>
  <si>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</si>
  <si>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</si>
  <si>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</si>
  <si>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</si>
  <si>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</si>
  <si>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</si>
  <si>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</si>
  <si>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</si>
  <si>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</si>
  <si>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</si>
  <si>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</si>
  <si>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</si>
  <si>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</si>
  <si>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</si>
  <si>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</si>
  <si>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</si>
  <si>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</si>
  <si>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</si>
  <si>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</si>
  <si>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</si>
  <si>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</si>
  <si>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</si>
  <si>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</si>
  <si>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</si>
  <si>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</si>
  <si>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</si>
  <si>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</si>
  <si>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</si>
  <si>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</si>
  <si>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</si>
  <si>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</si>
  <si>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</si>
  <si>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</si>
  <si>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</si>
  <si>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</si>
  <si>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</si>
  <si>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</si>
  <si>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</si>
  <si>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</si>
  <si>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</si>
  <si>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</si>
  <si>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</si>
  <si>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</si>
  <si>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</si>
  <si>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</si>
  <si>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</si>
  <si>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</si>
  <si>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</si>
  <si>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</si>
  <si>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</si>
  <si>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</si>
  <si>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</si>
  <si>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</si>
  <si>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</si>
  <si>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</si>
  <si>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</si>
  <si>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</si>
  <si>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</si>
  <si>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</si>
  <si>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</si>
  <si>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</si>
  <si>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</si>
  <si>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</si>
  <si>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</si>
  <si>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</si>
  <si>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</si>
  <si>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</si>
  <si>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</si>
  <si>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</si>
  <si>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</si>
  <si>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</si>
  <si>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</si>
  <si>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</si>
  <si>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</si>
  <si>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</si>
  <si>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</si>
  <si>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</si>
  <si>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</si>
  <si>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</si>
  <si>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</si>
  <si>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</si>
  <si>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</si>
  <si>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</si>
  <si>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</si>
  <si>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</si>
  <si>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</si>
  <si>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</si>
  <si>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</si>
  <si>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</si>
  <si>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</si>
  <si>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</si>
  <si>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</si>
  <si>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</si>
  <si>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</si>
  <si>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</si>
  <si>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</si>
  <si>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</si>
  <si>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</si>
  <si>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</si>
  <si>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</si>
  <si>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</si>
  <si>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</si>
  <si>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</si>
  <si>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</si>
  <si>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</si>
  <si>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</si>
  <si>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</si>
  <si>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</si>
  <si>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</si>
  <si>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</si>
  <si>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</si>
  <si>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</si>
  <si>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</si>
  <si>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</si>
  <si>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</si>
  <si>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</si>
  <si>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</si>
  <si>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</si>
  <si>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</si>
  <si>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</si>
  <si>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</si>
  <si>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</si>
  <si>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</si>
  <si>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</si>
  <si>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</si>
  <si>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</si>
  <si>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</si>
  <si>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</si>
  <si>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</si>
  <si>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</si>
  <si>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</si>
  <si>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</si>
  <si>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</si>
  <si>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</si>
  <si>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</si>
  <si>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</si>
  <si>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</si>
  <si>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</si>
  <si>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</si>
  <si>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</si>
  <si>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</si>
  <si>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</si>
  <si>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</si>
  <si>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</si>
  <si>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</si>
  <si>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</si>
  <si>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</si>
  <si>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</si>
  <si>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</si>
  <si>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</si>
  <si>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</si>
  <si>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</si>
  <si>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</si>
  <si>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</si>
  <si>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</si>
  <si>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</si>
  <si>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</si>
  <si>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</si>
  <si>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</si>
  <si>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</si>
  <si>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</si>
  <si>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</si>
  <si>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</si>
  <si>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</si>
  <si>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</si>
  <si>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</si>
  <si>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</si>
  <si>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</si>
  <si>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</si>
  <si>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</si>
  <si>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</si>
  <si>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</si>
  <si>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</si>
  <si>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</si>
  <si>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</si>
  <si>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</si>
  <si>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</si>
  <si>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</si>
  <si>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</si>
  <si>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</si>
  <si>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</si>
  <si>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</si>
  <si>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</si>
  <si>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</si>
  <si>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</si>
  <si>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</si>
  <si>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</si>
  <si>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</si>
  <si>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</si>
  <si>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</si>
  <si>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</si>
  <si>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</si>
  <si>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</si>
  <si>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</si>
  <si>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</si>
  <si>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</si>
  <si>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</si>
  <si>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</si>
  <si>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</si>
  <si>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</si>
  <si>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</si>
  <si>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</si>
  <si>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</si>
  <si>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</si>
  <si>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</si>
  <si>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</si>
  <si>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</si>
  <si>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</si>
  <si>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</si>
  <si>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</si>
  <si>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</si>
  <si>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</si>
  <si>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</si>
  <si>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</si>
  <si>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</si>
  <si>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</si>
  <si>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</si>
  <si>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</si>
  <si>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</si>
  <si>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</si>
  <si>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</si>
  <si>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</si>
  <si>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</si>
  <si>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</si>
  <si>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</si>
  <si>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</si>
  <si>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</si>
  <si>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</si>
  <si>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</si>
  <si>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</si>
  <si>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</si>
  <si>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</si>
  <si>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</si>
  <si>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</si>
  <si>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</si>
  <si>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</si>
  <si>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</si>
  <si>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</si>
  <si>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</si>
  <si>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</si>
  <si>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</si>
  <si>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</si>
  <si>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</si>
  <si>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</si>
  <si>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</si>
  <si>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</si>
  <si>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</si>
  <si>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</si>
  <si>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</si>
  <si>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</si>
  <si>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</si>
  <si>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</si>
  <si>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</si>
  <si>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</si>
  <si>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</si>
  <si>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</si>
  <si>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</si>
  <si>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</si>
  <si>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</si>
  <si>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</si>
  <si>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</si>
  <si>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</si>
  <si>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</si>
  <si>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</si>
  <si>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</si>
  <si>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</si>
  <si>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</si>
  <si>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</si>
  <si>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</si>
  <si>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</si>
  <si>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</si>
  <si>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</si>
  <si>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</si>
  <si>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</si>
  <si>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</si>
  <si>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</si>
  <si>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</si>
  <si>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</si>
  <si>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</si>
  <si>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</si>
  <si>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</si>
  <si>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</si>
  <si>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</si>
  <si>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</si>
  <si>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</si>
  <si>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</si>
  <si>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</si>
  <si>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</si>
  <si>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</si>
  <si>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</si>
  <si>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</si>
  <si>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</si>
  <si>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</si>
  <si>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</si>
  <si>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</si>
  <si>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</si>
  <si>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</si>
  <si>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</si>
  <si>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</si>
  <si>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</si>
  <si>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</si>
  <si>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</si>
  <si>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</si>
  <si>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</si>
  <si>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</si>
  <si>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</si>
  <si>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</si>
  <si>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</si>
  <si>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</si>
  <si>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</si>
  <si>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</si>
  <si>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</si>
  <si>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</si>
  <si>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</si>
  <si>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</si>
  <si>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</si>
  <si>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</si>
  <si>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</si>
  <si>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</si>
  <si>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</si>
  <si>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</si>
  <si>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</si>
  <si>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</si>
  <si>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</si>
  <si>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</si>
  <si>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</si>
  <si>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</si>
  <si>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</si>
  <si>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</si>
  <si>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</si>
  <si>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</si>
  <si>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</si>
  <si>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</si>
  <si>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</si>
  <si>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</si>
  <si>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</si>
  <si>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</si>
  <si>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</si>
  <si>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</si>
  <si>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</si>
  <si>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</si>
  <si>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</si>
  <si>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</si>
  <si>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</si>
  <si>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</si>
  <si>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</si>
  <si>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</si>
  <si>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</si>
  <si>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</si>
  <si>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</si>
  <si>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</si>
  <si>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</si>
  <si>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</si>
  <si>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</si>
  <si>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</si>
  <si>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</si>
  <si>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</si>
  <si>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</si>
  <si>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</si>
  <si>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</si>
  <si>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</si>
  <si>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</si>
  <si>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</si>
  <si>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</si>
  <si>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</si>
  <si>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</si>
  <si>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</si>
  <si>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</si>
  <si>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</si>
  <si>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</si>
  <si>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</si>
  <si>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</si>
  <si>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</si>
  <si>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</si>
  <si>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</si>
  <si>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</si>
  <si>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</si>
  <si>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</si>
  <si>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</si>
  <si>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</si>
  <si>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</si>
  <si>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</si>
  <si>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</si>
  <si>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</si>
  <si>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</si>
  <si>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</si>
  <si>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</si>
  <si>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</si>
  <si>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</si>
  <si>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</si>
  <si>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</si>
  <si>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</si>
  <si>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</si>
  <si>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</si>
  <si>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</si>
  <si>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</si>
  <si>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</si>
  <si>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</si>
  <si>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</si>
  <si>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</si>
  <si>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</si>
  <si>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</si>
  <si>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</si>
  <si>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</si>
  <si>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</si>
  <si>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</si>
  <si>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</si>
  <si>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</si>
  <si>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</si>
  <si>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</si>
  <si>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</si>
  <si>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</si>
  <si>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</si>
  <si>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</si>
  <si>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</si>
  <si>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</si>
  <si>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</si>
  <si>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</si>
  <si>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</si>
  <si>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</si>
  <si>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</si>
  <si>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</si>
  <si>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</si>
  <si>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</si>
  <si>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</si>
  <si>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</si>
  <si>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</si>
  <si>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</si>
  <si>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</si>
  <si>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</si>
  <si>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</si>
  <si>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</si>
  <si>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</si>
  <si>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</si>
  <si>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</si>
  <si>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</si>
  <si>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</si>
  <si>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</si>
  <si>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</si>
  <si>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</si>
  <si>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</si>
  <si>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</si>
  <si>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</si>
  <si>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</si>
  <si>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</si>
  <si>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</si>
  <si>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</si>
  <si>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</si>
  <si>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</si>
  <si>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</si>
  <si>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</si>
  <si>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</si>
  <si>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</si>
  <si>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</si>
  <si>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</si>
  <si>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</si>
  <si>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</si>
  <si>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</si>
  <si>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</si>
  <si>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</si>
  <si>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</si>
  <si>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</si>
  <si>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</si>
  <si>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</si>
  <si>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</si>
  <si>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</si>
  <si>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</si>
  <si>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</si>
  <si>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</si>
  <si>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</si>
  <si>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</si>
  <si>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</si>
  <si>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</si>
  <si>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</si>
  <si>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</si>
  <si>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</si>
  <si>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</si>
  <si>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</si>
  <si>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</si>
  <si>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</si>
  <si>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</si>
  <si>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</si>
  <si>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</si>
  <si>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</si>
  <si>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</si>
  <si>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</si>
  <si>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</si>
  <si>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</si>
  <si>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</si>
  <si>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</si>
  <si>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</si>
  <si>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</si>
  <si>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</si>
  <si>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</si>
  <si>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</si>
  <si>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</si>
  <si>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</si>
  <si>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</si>
  <si>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</si>
  <si>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</si>
  <si>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</si>
  <si>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</si>
  <si>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</si>
  <si>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</si>
  <si>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</si>
  <si>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</si>
  <si>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</si>
  <si>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</si>
  <si>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</si>
  <si>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</si>
  <si>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</si>
  <si>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</si>
  <si>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</si>
  <si>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</si>
  <si>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</si>
  <si>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</si>
  <si>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</si>
  <si>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</si>
  <si>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</si>
  <si>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</si>
  <si>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</si>
  <si>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</si>
  <si>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</si>
  <si>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</si>
  <si>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</si>
  <si>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</si>
  <si>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</si>
  <si>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</si>
  <si>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</si>
  <si>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</si>
  <si>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</si>
  <si>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</si>
  <si>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</si>
  <si>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</si>
  <si>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</si>
  <si>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</si>
  <si>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</si>
  <si>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</si>
  <si>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</si>
  <si>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</si>
  <si>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</si>
  <si>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</si>
  <si>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</si>
  <si>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</si>
  <si>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</si>
  <si>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</si>
  <si>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</si>
  <si>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</si>
  <si>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</si>
  <si>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</si>
  <si>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</si>
  <si>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</si>
  <si>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</si>
  <si>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</si>
  <si>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</si>
  <si>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</si>
  <si>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</si>
  <si>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</si>
  <si>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</si>
  <si>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</si>
  <si>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</si>
  <si>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</si>
  <si>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</si>
  <si>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</si>
  <si>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</si>
  <si>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</si>
  <si>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</si>
  <si>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</si>
  <si>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</si>
  <si>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</si>
  <si>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</si>
  <si>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</si>
  <si>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</si>
  <si>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</si>
  <si>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</si>
  <si>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</si>
  <si>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</si>
  <si>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</si>
  <si>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</si>
  <si>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</si>
  <si>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</si>
  <si>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</si>
  <si>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</si>
  <si>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</si>
  <si>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</si>
  <si>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</si>
  <si>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</si>
  <si>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</si>
  <si>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</si>
  <si>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</si>
  <si>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</si>
  <si>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</si>
  <si>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</si>
  <si>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</si>
  <si>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</si>
  <si>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</si>
  <si>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</si>
  <si>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</si>
  <si>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</si>
  <si>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</si>
  <si>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</si>
  <si>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</si>
  <si>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</si>
  <si>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</si>
  <si>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</si>
  <si>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</si>
  <si>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</si>
  <si>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</si>
  <si>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</si>
  <si>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</si>
  <si>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</si>
  <si>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</si>
  <si>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</si>
  <si>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</si>
  <si>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</si>
  <si>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</si>
  <si>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</si>
  <si>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</si>
  <si>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</si>
  <si>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</si>
  <si>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</si>
  <si>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</si>
  <si>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</si>
  <si>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</si>
  <si>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</si>
  <si>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</si>
  <si>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</si>
  <si>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</si>
  <si>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</si>
  <si>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</si>
  <si>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</si>
  <si>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</si>
  <si>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</si>
  <si>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</si>
  <si>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</si>
  <si>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</si>
  <si>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</si>
  <si>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</si>
  <si>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</si>
  <si>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</si>
  <si>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</si>
  <si>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</si>
  <si>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</si>
  <si>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</si>
  <si>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</si>
  <si>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</si>
  <si>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</si>
  <si>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</si>
  <si>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</si>
  <si>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</si>
  <si>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</si>
  <si>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</si>
  <si>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</si>
  <si>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</si>
  <si>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</si>
  <si>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</si>
  <si>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</si>
  <si>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</si>
  <si>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</si>
  <si>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</si>
  <si>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</si>
  <si>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</si>
  <si>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</si>
  <si>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</si>
  <si>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</si>
  <si>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</si>
  <si>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</si>
  <si>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</si>
  <si>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</si>
  <si>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</si>
  <si>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</si>
  <si>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</si>
  <si>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</si>
  <si>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</si>
  <si>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</si>
  <si>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</si>
  <si>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</si>
  <si>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</si>
  <si>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</si>
  <si>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</si>
  <si>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</si>
  <si>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</si>
  <si>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</si>
  <si>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</si>
  <si>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</si>
  <si>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</si>
  <si>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</si>
  <si>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</si>
  <si>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</si>
  <si>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</si>
  <si>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</si>
  <si>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</si>
  <si>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</si>
  <si>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</si>
  <si>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</si>
  <si>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</si>
  <si>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</si>
  <si>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</si>
  <si>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</si>
  <si>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</si>
  <si>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</si>
  <si>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</si>
  <si>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</si>
  <si>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</si>
  <si>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</si>
  <si>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</si>
  <si>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</si>
  <si>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</si>
  <si>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</si>
  <si>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</si>
  <si>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</si>
  <si>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</si>
  <si>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</si>
  <si>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</si>
  <si>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</si>
  <si>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</si>
  <si>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</si>
  <si>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</si>
  <si>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</si>
  <si>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</si>
  <si>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</si>
  <si>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</si>
  <si>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</si>
  <si>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</si>
  <si>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</si>
  <si>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</si>
  <si>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</si>
  <si>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</si>
  <si>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</si>
  <si>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</si>
  <si>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</si>
  <si>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</si>
  <si>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</si>
  <si>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</si>
  <si>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</si>
  <si>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</si>
  <si>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</si>
  <si>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</si>
  <si>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</si>
  <si>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</si>
  <si>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</si>
  <si>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</si>
  <si>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</si>
  <si>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</si>
  <si>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</si>
  <si>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</si>
  <si>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</si>
  <si>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</si>
  <si>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</si>
  <si>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</si>
  <si>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</si>
  <si>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</si>
  <si>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</si>
  <si>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</si>
  <si>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</si>
  <si>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</si>
  <si>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</si>
  <si>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</si>
  <si>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</si>
  <si>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</si>
  <si>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</si>
  <si>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</si>
  <si>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</si>
  <si>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</si>
  <si>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</si>
  <si>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</si>
  <si>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</si>
  <si>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</si>
  <si>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</si>
  <si>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</si>
  <si>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</si>
  <si>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</si>
  <si>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</si>
  <si>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</si>
  <si>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</si>
  <si>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</si>
  <si>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</si>
  <si>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</si>
  <si>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</si>
  <si>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</si>
  <si>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</si>
  <si>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</si>
  <si>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</si>
  <si>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</si>
  <si>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</si>
  <si>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</si>
  <si>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</si>
  <si>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</si>
  <si>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</si>
  <si>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</si>
  <si>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</si>
  <si>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</si>
  <si>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</si>
  <si>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</si>
  <si>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</si>
  <si>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</si>
  <si>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</si>
  <si>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</si>
  <si>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</si>
  <si>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</si>
  <si>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</si>
  <si>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</si>
  <si>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</si>
  <si>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</si>
  <si>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</si>
  <si>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</si>
  <si>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</si>
  <si>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</si>
  <si>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</si>
  <si>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</si>
  <si>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</si>
  <si>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</si>
  <si>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</si>
  <si>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</si>
  <si>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</si>
  <si>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</si>
  <si>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</si>
  <si>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</si>
  <si>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</si>
  <si>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</si>
  <si>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</si>
  <si>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</si>
  <si>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</si>
  <si>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</si>
  <si>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</si>
  <si>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</si>
  <si>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</si>
  <si>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</si>
  <si>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</si>
  <si>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</si>
  <si>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</si>
  <si>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</si>
  <si>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</si>
  <si>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</si>
  <si>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</si>
  <si>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</si>
  <si>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</si>
  <si>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</si>
  <si>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</si>
  <si>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</si>
  <si>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</si>
  <si>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</si>
  <si>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</si>
  <si>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</si>
  <si>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</si>
  <si>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</si>
  <si>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</si>
  <si>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</si>
  <si>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</si>
  <si>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</si>
  <si>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</si>
  <si>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</si>
  <si>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</si>
  <si>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</si>
  <si>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</si>
  <si>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</si>
  <si>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</si>
  <si>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</si>
  <si>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</si>
  <si>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</si>
  <si>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</si>
  <si>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</si>
  <si>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</si>
  <si>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</si>
  <si>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</si>
  <si>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</si>
  <si>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</si>
  <si>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</si>
  <si>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</si>
  <si>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</si>
  <si>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</si>
  <si>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</si>
  <si>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</si>
  <si>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</si>
  <si>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</si>
  <si>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</si>
  <si>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</si>
  <si>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</si>
  <si>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</si>
  <si>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</si>
  <si>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</si>
  <si>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</si>
  <si>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</si>
  <si>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</si>
  <si>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</si>
  <si>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</si>
  <si>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</si>
  <si>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</si>
  <si>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</si>
  <si>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</si>
  <si>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</si>
  <si>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</si>
  <si>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</si>
  <si>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</si>
  <si>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</si>
  <si>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</si>
  <si>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</si>
  <si>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</si>
  <si>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</si>
  <si>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</si>
  <si>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</si>
  <si>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</si>
  <si>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</si>
  <si>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</si>
  <si>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</si>
  <si>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</si>
  <si>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</si>
  <si>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</si>
  <si>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</si>
  <si>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</si>
  <si>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</si>
  <si>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</si>
  <si>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</si>
  <si>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</si>
  <si>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</si>
  <si>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</si>
  <si>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</si>
  <si>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</si>
  <si>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</si>
  <si>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</si>
  <si>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</si>
  <si>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</si>
  <si>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</si>
  <si>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</si>
  <si>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</si>
  <si>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</si>
  <si>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</si>
  <si>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</si>
  <si>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</si>
  <si>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</si>
  <si>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</si>
  <si>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</si>
  <si>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</si>
  <si>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</si>
  <si>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</si>
  <si>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</si>
  <si>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</si>
  <si>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</si>
  <si>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</si>
  <si>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</si>
  <si>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</si>
  <si>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</si>
  <si>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</si>
  <si>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</si>
  <si>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</si>
  <si>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</si>
  <si>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</si>
  <si>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</si>
  <si>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</si>
  <si>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</si>
  <si>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</si>
  <si>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</si>
  <si>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</si>
  <si>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</si>
  <si>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</si>
  <si>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</si>
  <si>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</si>
  <si>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</si>
  <si>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</si>
  <si>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</si>
  <si>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</si>
  <si>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</si>
  <si>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</si>
  <si>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</si>
  <si>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</si>
  <si>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</si>
  <si>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</si>
  <si>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</si>
  <si>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</si>
  <si>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</si>
  <si>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</si>
  <si>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</si>
  <si>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</si>
  <si>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</si>
  <si>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</si>
  <si>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</si>
  <si>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</si>
  <si>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</si>
  <si>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</si>
  <si>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</si>
  <si>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</si>
  <si>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</si>
  <si>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</si>
  <si>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</si>
  <si>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</si>
  <si>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</si>
  <si>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</si>
  <si>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</si>
  <si>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</si>
  <si>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</si>
  <si>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</si>
  <si>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</si>
  <si>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</si>
  <si>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</si>
  <si>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</si>
  <si>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</si>
  <si>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</si>
  <si>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</si>
  <si>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</si>
  <si>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</si>
  <si>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</si>
  <si>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</si>
  <si>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</si>
  <si>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</si>
  <si>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</si>
  <si>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</si>
  <si>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</si>
  <si>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</si>
  <si>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</si>
  <si>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</si>
  <si>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</si>
  <si>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</si>
  <si>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</si>
  <si>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</si>
  <si>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</si>
  <si>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</si>
  <si>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</si>
  <si>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</si>
  <si>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</si>
  <si>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</si>
  <si>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</si>
  <si>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</si>
  <si>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</si>
  <si>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</si>
  <si>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</si>
  <si>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</si>
  <si>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</si>
  <si>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</si>
  <si>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</si>
  <si>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</si>
  <si>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</si>
  <si>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</si>
  <si>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</si>
  <si>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</si>
  <si>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</si>
  <si>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</si>
  <si>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</si>
  <si>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</si>
  <si>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</si>
  <si>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</si>
  <si>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</si>
  <si>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</si>
  <si>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</si>
  <si>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</si>
  <si>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</si>
  <si>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</si>
  <si>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</si>
  <si>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</si>
  <si>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</si>
  <si>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</si>
  <si>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</si>
  <si>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</si>
  <si>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</si>
  <si>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</si>
  <si>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</si>
  <si>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</si>
  <si>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</si>
  <si>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</si>
  <si>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</si>
  <si>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</si>
  <si>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</si>
  <si>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</si>
  <si>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</si>
  <si>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</si>
  <si>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</si>
  <si>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</si>
  <si>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</si>
  <si>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</si>
  <si>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</si>
  <si>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</si>
  <si>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</si>
  <si>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</si>
  <si>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</si>
  <si>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</si>
  <si>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</si>
  <si>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</si>
  <si>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</si>
  <si>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</si>
  <si>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</si>
  <si>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</si>
  <si>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</si>
  <si>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</si>
  <si>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</si>
  <si>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</si>
  <si>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</si>
  <si>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</si>
  <si>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</si>
  <si>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</si>
  <si>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</si>
  <si>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</si>
  <si>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</si>
  <si>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</si>
  <si>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</si>
  <si>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</si>
  <si>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</si>
  <si>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</si>
  <si>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</si>
  <si>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</si>
  <si>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</si>
  <si>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</si>
  <si>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</si>
  <si>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</si>
  <si>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</si>
  <si>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</si>
  <si>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</si>
  <si>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</si>
  <si>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</si>
  <si>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</si>
  <si>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</si>
  <si>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</si>
  <si>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</si>
  <si>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</si>
  <si>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</si>
  <si>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</si>
  <si>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</si>
  <si>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</si>
  <si>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</si>
  <si>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</si>
  <si>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</si>
  <si>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</si>
  <si>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</si>
  <si>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</si>
  <si>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</si>
  <si>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</si>
  <si>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</si>
  <si>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</si>
  <si>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</si>
  <si>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</si>
  <si>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</si>
  <si>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</si>
  <si>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</si>
  <si>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</si>
  <si>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</si>
  <si>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</si>
  <si>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</si>
  <si>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</si>
  <si>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</si>
  <si>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</si>
  <si>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</si>
  <si>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</si>
  <si>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</si>
  <si>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</si>
  <si>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</si>
  <si>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</si>
  <si>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</si>
  <si>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</si>
  <si>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</si>
  <si>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</si>
  <si>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</si>
  <si>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</si>
  <si>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</si>
  <si>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</si>
  <si>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</si>
  <si>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</si>
  <si>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</si>
  <si>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</si>
  <si>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</si>
  <si>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</si>
  <si>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</si>
  <si>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</si>
  <si>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</si>
  <si>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</si>
  <si>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</si>
  <si>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</si>
  <si>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</si>
  <si>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</si>
  <si>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</si>
  <si>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</si>
  <si>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</si>
  <si>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</si>
  <si>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</si>
  <si>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</si>
  <si>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</si>
  <si>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</si>
  <si>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</si>
  <si>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</si>
  <si>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</si>
  <si>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</si>
  <si>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</si>
  <si>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</si>
  <si>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</si>
  <si>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</si>
  <si>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</si>
  <si>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</si>
  <si>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</si>
  <si>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</si>
  <si>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</si>
  <si>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</si>
  <si>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</si>
  <si>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</si>
  <si>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</si>
  <si>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</si>
  <si>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</si>
  <si>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</si>
  <si>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</si>
  <si>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</si>
  <si>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</si>
  <si>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</si>
  <si>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</si>
  <si>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</si>
  <si>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</si>
  <si>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</si>
  <si>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</si>
  <si>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</si>
  <si>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</si>
  <si>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</si>
  <si>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</si>
  <si>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</si>
  <si>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</si>
  <si>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</si>
  <si>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</si>
  <si>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</si>
  <si>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</si>
  <si>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</si>
  <si>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</si>
  <si>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</si>
  <si>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</si>
  <si>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</si>
  <si>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</si>
  <si>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</si>
  <si>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</si>
  <si>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</si>
  <si>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</si>
  <si>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</si>
  <si>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</si>
  <si>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</si>
  <si>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</si>
  <si>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</si>
  <si>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</si>
  <si>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</si>
  <si>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</si>
  <si>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</si>
  <si>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</si>
  <si>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</si>
  <si>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</si>
  <si>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</si>
  <si>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</si>
  <si>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</si>
  <si>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</si>
  <si>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</si>
  <si>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</si>
  <si>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</si>
  <si>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</si>
  <si>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</si>
  <si>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</si>
  <si>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</si>
  <si>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</si>
  <si>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</si>
  <si>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</si>
  <si>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</si>
  <si>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</si>
  <si>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</si>
  <si>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</si>
  <si>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</si>
  <si>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</si>
  <si>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</si>
  <si>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</si>
  <si>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</si>
  <si>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</si>
  <si>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</si>
  <si>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</si>
  <si>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</si>
  <si>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</si>
  <si>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</si>
  <si>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</si>
  <si>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</si>
  <si>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</si>
  <si>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</si>
  <si>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</si>
  <si>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</si>
  <si>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</si>
  <si>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</si>
  <si>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</si>
  <si>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</si>
  <si>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</si>
  <si>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</si>
  <si>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</si>
  <si>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</si>
  <si>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</si>
  <si>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</si>
  <si>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</si>
  <si>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</si>
  <si>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</si>
  <si>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</si>
  <si>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</si>
  <si>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</si>
  <si>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</si>
  <si>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</si>
  <si>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</si>
  <si>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</si>
  <si>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</si>
  <si>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</si>
  <si>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</si>
  <si>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</si>
  <si>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</si>
  <si>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</si>
  <si>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</si>
  <si>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</si>
  <si>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</si>
  <si>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</si>
  <si>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</si>
  <si>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</si>
  <si>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</si>
  <si>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</si>
  <si>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</si>
  <si>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</si>
  <si>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</si>
  <si>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</si>
  <si>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</si>
  <si>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</si>
  <si>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</si>
  <si>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</si>
  <si>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</si>
  <si>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</si>
  <si>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</si>
  <si>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</si>
  <si>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</si>
  <si>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</si>
  <si>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</si>
  <si>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</si>
  <si>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</si>
  <si>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</si>
  <si>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</si>
  <si>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</si>
  <si>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</si>
  <si>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</si>
  <si>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</si>
  <si>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</si>
  <si>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</si>
  <si>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</si>
  <si>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</si>
  <si>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</si>
  <si>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</si>
  <si>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</si>
  <si>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</si>
  <si>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</si>
  <si>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</si>
  <si>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</si>
  <si>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</si>
  <si>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</si>
  <si>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</si>
  <si>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</si>
  <si>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</si>
  <si>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</si>
  <si>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</si>
  <si>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</si>
  <si>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</si>
  <si>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</si>
  <si>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</si>
  <si>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</si>
  <si>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</si>
  <si>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</si>
  <si>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</si>
  <si>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</si>
  <si>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</si>
  <si>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</si>
  <si>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</si>
  <si>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</si>
  <si>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</si>
  <si>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</si>
  <si>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</si>
  <si>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</si>
  <si>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</si>
  <si>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</si>
  <si>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</si>
  <si>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</si>
  <si>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</si>
  <si>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</si>
  <si>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</si>
  <si>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</si>
  <si>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</si>
  <si>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</si>
  <si>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</si>
  <si>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</si>
  <si>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</si>
  <si>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</si>
  <si>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</si>
  <si>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</si>
  <si>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</si>
  <si>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</si>
  <si>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</si>
  <si>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</si>
  <si>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</si>
  <si>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</si>
  <si>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</si>
  <si>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</si>
  <si>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</si>
  <si>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</si>
  <si>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</si>
  <si>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</si>
  <si>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</si>
  <si>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</si>
  <si>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</si>
  <si>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</si>
  <si>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</si>
  <si>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</si>
  <si>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</si>
  <si>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</si>
  <si>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</si>
  <si>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</si>
  <si>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</si>
  <si>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</si>
  <si>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</si>
  <si>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</si>
  <si>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</si>
  <si>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</si>
  <si>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</si>
  <si>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</si>
  <si>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</si>
  <si>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</si>
  <si>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</si>
  <si>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</si>
  <si>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</si>
  <si>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</si>
  <si>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</si>
  <si>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</si>
  <si>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</si>
  <si>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</si>
  <si>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</si>
  <si>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</si>
  <si>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</si>
  <si>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</si>
  <si>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</si>
  <si>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</si>
  <si>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</si>
  <si>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</si>
  <si>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</si>
  <si>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</si>
  <si>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</si>
  <si>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</si>
  <si>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</si>
  <si>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</si>
  <si>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</si>
  <si>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</si>
  <si>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</si>
  <si>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</si>
  <si>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</si>
  <si>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</si>
  <si>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</si>
  <si>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</si>
  <si>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</si>
  <si>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</si>
  <si>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</si>
  <si>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</si>
  <si>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</si>
  <si>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</si>
  <si>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</si>
  <si>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</si>
  <si>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</si>
  <si>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</si>
  <si>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</si>
  <si>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</si>
  <si>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</si>
  <si>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</si>
  <si>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</si>
  <si>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</si>
  <si>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</si>
  <si>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</si>
  <si>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</si>
  <si>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</si>
  <si>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</si>
  <si>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</si>
  <si>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</si>
  <si>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</si>
  <si>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</si>
  <si>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</si>
  <si>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</si>
  <si>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</si>
  <si>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</si>
  <si>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</si>
  <si>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</si>
  <si>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</si>
  <si>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</si>
  <si>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</si>
  <si>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</si>
  <si>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</si>
  <si>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</si>
  <si>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</si>
  <si>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</si>
  <si>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</si>
  <si>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</si>
  <si>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</si>
  <si>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</si>
  <si>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</si>
  <si>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</si>
  <si>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</si>
  <si>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</si>
  <si>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</si>
  <si>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</si>
  <si>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</si>
  <si>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</si>
  <si>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</si>
  <si>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</si>
  <si>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</si>
  <si>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</si>
  <si>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</si>
  <si>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</si>
  <si>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</si>
  <si>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</si>
  <si>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</si>
  <si>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</si>
  <si>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</si>
  <si>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</si>
  <si>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</si>
  <si>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</si>
  <si>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</si>
  <si>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</si>
  <si>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</si>
  <si>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</si>
  <si>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</si>
  <si>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</si>
  <si>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</si>
  <si>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</si>
  <si>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</si>
  <si>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</si>
  <si>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</si>
  <si>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</si>
  <si>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</si>
  <si>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</si>
  <si>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</si>
  <si>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</si>
  <si>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</si>
  <si>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</si>
  <si>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</si>
  <si>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</si>
  <si>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</si>
  <si>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</si>
  <si>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</si>
  <si>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</si>
  <si>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</si>
  <si>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</si>
  <si>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</si>
  <si>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</si>
  <si>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</si>
  <si>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</si>
  <si>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</si>
  <si>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</si>
  <si>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</si>
  <si>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</si>
  <si>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</si>
  <si>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</si>
  <si>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</si>
  <si>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</si>
  <si>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</si>
  <si>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</si>
  <si>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</si>
  <si>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</si>
  <si>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</si>
  <si>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</si>
  <si>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</si>
  <si>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</si>
  <si>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</si>
  <si>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</si>
  <si>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</si>
  <si>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</si>
  <si>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</si>
  <si>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</si>
  <si>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</si>
  <si>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</si>
  <si>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</si>
  <si>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</si>
  <si>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</si>
  <si>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</si>
  <si>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</si>
  <si>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</si>
  <si>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</si>
  <si>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</si>
  <si>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</si>
  <si>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</si>
  <si>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</si>
  <si>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</si>
  <si>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</si>
  <si>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</si>
  <si>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</si>
  <si>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</si>
  <si>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</si>
  <si>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</si>
  <si>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</si>
  <si>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</si>
  <si>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</si>
  <si>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</si>
  <si>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</si>
  <si>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</si>
  <si>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</si>
  <si>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</si>
  <si>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</si>
  <si>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</si>
  <si>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</si>
  <si>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</si>
  <si>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</si>
  <si>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</si>
  <si>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</si>
  <si>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</si>
  <si>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</si>
  <si>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</si>
  <si>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</si>
  <si>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</si>
  <si>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</si>
  <si>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</si>
  <si>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</si>
  <si>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</si>
  <si>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</si>
  <si>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</si>
  <si>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</si>
  <si>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</si>
  <si>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</si>
  <si>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</si>
  <si>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</si>
  <si>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</si>
  <si>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</si>
  <si>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</si>
  <si>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</si>
  <si>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</si>
  <si>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</si>
  <si>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</si>
  <si>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</si>
  <si>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</si>
  <si>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</si>
  <si>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</si>
  <si>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</si>
  <si>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</si>
  <si>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</si>
  <si>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</si>
  <si>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</si>
  <si>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</si>
  <si>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</si>
  <si>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</si>
  <si>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</si>
  <si>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</si>
  <si>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</si>
  <si>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</si>
  <si>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</si>
  <si>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</si>
  <si>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</si>
  <si>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</si>
  <si>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</si>
  <si>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</si>
  <si>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</si>
  <si>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</si>
  <si>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</si>
  <si>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</si>
  <si>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</si>
  <si>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</si>
  <si>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</si>
  <si>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</si>
  <si>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</si>
  <si>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</si>
  <si>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</si>
  <si>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</si>
  <si>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</si>
  <si>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</si>
  <si>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</si>
  <si>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</si>
  <si>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</si>
  <si>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</si>
  <si>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</si>
  <si>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</si>
  <si>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</si>
  <si>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</si>
  <si>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</si>
  <si>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</si>
  <si>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</si>
  <si>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</si>
  <si>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</si>
  <si>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</si>
  <si>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</si>
  <si>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</si>
  <si>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</si>
  <si>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</si>
  <si>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</si>
  <si>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</si>
  <si>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</si>
  <si>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</si>
  <si>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</si>
  <si>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</si>
  <si>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</si>
  <si>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</si>
  <si>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</si>
  <si>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</si>
  <si>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</si>
  <si>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</si>
  <si>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</si>
  <si>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</si>
  <si>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</si>
  <si>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</si>
  <si>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</si>
  <si>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</si>
  <si>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</si>
  <si>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</si>
  <si>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</si>
  <si>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</si>
  <si>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</si>
  <si>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</si>
  <si>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</si>
  <si>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</si>
  <si>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</si>
  <si>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</si>
  <si>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</si>
  <si>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</si>
  <si>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</si>
  <si>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</si>
  <si>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</si>
  <si>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</si>
  <si>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</si>
  <si>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</si>
  <si>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</si>
  <si>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</si>
  <si>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</si>
  <si>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</si>
  <si>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</si>
  <si>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</si>
  <si>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</si>
  <si>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</si>
  <si>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</si>
  <si>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</si>
  <si>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</si>
  <si>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</si>
  <si>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</si>
  <si>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</si>
  <si>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</si>
  <si>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</si>
  <si>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</si>
  <si>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</si>
  <si>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</si>
  <si>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</si>
  <si>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</si>
  <si>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</si>
  <si>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</si>
  <si>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</si>
  <si>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</si>
  <si>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</si>
  <si>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</si>
  <si>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</si>
  <si>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</si>
  <si>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</si>
  <si>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</si>
  <si>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</si>
  <si>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</si>
  <si>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</si>
  <si>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</si>
  <si>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</si>
  <si>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</si>
  <si>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</si>
  <si>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</si>
  <si>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</si>
  <si>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</si>
  <si>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</si>
  <si>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</si>
  <si>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</si>
  <si>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</si>
  <si>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</si>
  <si>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</si>
  <si>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</si>
  <si>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</si>
  <si>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</si>
  <si>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</si>
  <si>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</si>
  <si>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</si>
  <si>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</si>
  <si>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</si>
  <si>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</si>
  <si>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</si>
  <si>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</si>
  <si>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</si>
  <si>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</si>
  <si>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</si>
  <si>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</si>
  <si>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</si>
  <si>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</si>
  <si>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</si>
  <si>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</si>
  <si>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</si>
  <si>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</si>
  <si>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</si>
  <si>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</si>
  <si>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</si>
  <si>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</si>
  <si>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</si>
  <si>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</si>
  <si>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</si>
  <si>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</si>
  <si>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</si>
  <si>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</si>
  <si>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</si>
  <si>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</si>
  <si>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</si>
  <si>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</si>
  <si>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</si>
  <si>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</si>
  <si>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</si>
  <si>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</si>
  <si>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</si>
  <si>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</si>
  <si>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</si>
  <si>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</si>
  <si>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</si>
  <si>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</si>
  <si>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</si>
  <si>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</si>
  <si>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</si>
  <si>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</si>
  <si>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</si>
  <si>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</si>
  <si>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</si>
  <si>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</si>
  <si>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</si>
  <si>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</si>
  <si>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</si>
  <si>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</si>
  <si>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</si>
  <si>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</si>
  <si>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</si>
  <si>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</si>
  <si>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</si>
  <si>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</si>
  <si>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</si>
  <si>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</si>
  <si>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</si>
  <si>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</si>
  <si>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</si>
  <si>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</si>
  <si>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</si>
  <si>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</si>
  <si>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</si>
  <si>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</si>
  <si>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</si>
  <si>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</si>
  <si>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</si>
  <si>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</si>
  <si>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</si>
  <si>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</si>
  <si>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</si>
  <si>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</si>
  <si>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</si>
  <si>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</si>
  <si>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</si>
  <si>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</si>
  <si>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</si>
  <si>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</si>
  <si>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</si>
  <si>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</si>
  <si>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</si>
  <si>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</si>
  <si>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</si>
  <si>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</si>
  <si>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</si>
  <si>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</si>
  <si>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</si>
  <si>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</si>
  <si>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</si>
  <si>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</si>
  <si>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</si>
  <si>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</si>
  <si>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</si>
  <si>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</si>
  <si>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</si>
  <si>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</si>
  <si>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</si>
  <si>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</si>
  <si>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</si>
  <si>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</si>
  <si>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</si>
  <si>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</si>
  <si>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</si>
  <si>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</si>
  <si>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</si>
  <si>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</si>
  <si>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</si>
  <si>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</si>
  <si>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</si>
  <si>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</si>
  <si>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</si>
  <si>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</si>
  <si>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</si>
  <si>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</si>
  <si>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</si>
  <si>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</si>
  <si>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</si>
  <si>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</si>
  <si>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</si>
  <si>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</si>
  <si>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</si>
  <si>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</si>
  <si>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</si>
  <si>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</si>
  <si>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</si>
  <si>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</si>
  <si>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</si>
  <si>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</si>
  <si>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</si>
  <si>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</si>
  <si>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</si>
  <si>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</si>
  <si>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</si>
  <si>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</si>
  <si>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</si>
  <si>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</si>
  <si>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</si>
  <si>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</si>
  <si>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</si>
  <si>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</si>
  <si>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</si>
  <si>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</si>
  <si>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</si>
  <si>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</si>
  <si>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</si>
  <si>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</si>
  <si>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</si>
  <si>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</si>
  <si>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</si>
  <si>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</si>
  <si>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</si>
  <si>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</si>
  <si>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</si>
  <si>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</si>
  <si>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</si>
  <si>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</si>
  <si>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</si>
  <si>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</si>
  <si>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</si>
  <si>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</si>
  <si>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</si>
  <si>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</si>
  <si>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</si>
  <si>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</si>
  <si>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</si>
  <si>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</si>
  <si>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</si>
  <si>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</si>
  <si>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</si>
  <si>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</si>
  <si>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</si>
  <si>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</si>
  <si>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</si>
  <si>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</si>
  <si>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</si>
  <si>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</si>
  <si>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</si>
  <si>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</si>
  <si>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</si>
  <si>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</si>
  <si>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</si>
  <si>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</si>
  <si>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</si>
  <si>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</si>
  <si>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</si>
  <si>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</si>
  <si>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</si>
  <si>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</si>
  <si>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</si>
  <si>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</si>
  <si>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</si>
  <si>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</si>
  <si>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</si>
  <si>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</si>
  <si>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</si>
  <si>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</si>
  <si>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</si>
  <si>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</si>
  <si>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</si>
  <si>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</si>
  <si>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</si>
  <si>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</si>
  <si>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</si>
  <si>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</si>
  <si>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</si>
  <si>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</si>
  <si>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</si>
  <si>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</si>
  <si>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</si>
  <si>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</si>
  <si>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</si>
  <si>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</si>
  <si>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</si>
  <si>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</si>
  <si>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</si>
  <si>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</si>
  <si>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</si>
  <si>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</si>
  <si>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</si>
  <si>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</si>
  <si>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</si>
  <si>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</si>
  <si>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</si>
  <si>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</si>
  <si>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</si>
  <si>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</si>
  <si>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</si>
  <si>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</si>
  <si>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</si>
  <si>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</si>
  <si>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</si>
  <si>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</si>
  <si>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</si>
  <si>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</si>
  <si>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</si>
  <si>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</si>
  <si>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</si>
  <si>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</si>
  <si>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</si>
  <si>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</si>
  <si>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</si>
  <si>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</si>
  <si>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</si>
  <si>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</si>
  <si>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</si>
  <si>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</si>
  <si>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</si>
  <si>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</si>
  <si>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</si>
  <si>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</si>
  <si>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</si>
  <si>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</si>
  <si>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</si>
  <si>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</si>
  <si>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</si>
  <si>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</si>
  <si>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</si>
  <si>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</si>
  <si>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</si>
  <si>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</si>
  <si>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</si>
  <si>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</si>
  <si>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</si>
  <si>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</si>
  <si>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</si>
  <si>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</si>
  <si>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</si>
  <si>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</si>
  <si>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</si>
  <si>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</si>
  <si>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</si>
  <si>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</si>
  <si>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</si>
  <si>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</si>
  <si>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</si>
  <si>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</si>
  <si>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</si>
  <si>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</si>
  <si>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</si>
  <si>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</si>
  <si>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</si>
  <si>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</si>
  <si>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</si>
  <si>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</si>
  <si>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</si>
  <si>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</si>
  <si>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</si>
  <si>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</si>
  <si>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</si>
  <si>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</si>
  <si>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</si>
  <si>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</si>
  <si>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</si>
  <si>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</si>
  <si>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</si>
  <si>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</si>
  <si>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</si>
  <si>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</si>
  <si>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</si>
  <si>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</si>
  <si>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</si>
  <si>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</si>
  <si>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</si>
  <si>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</si>
  <si>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</si>
  <si>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</si>
  <si>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</si>
  <si>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</si>
  <si>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</si>
  <si>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</si>
  <si>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</si>
  <si>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</si>
  <si>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</si>
  <si>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</si>
  <si>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</si>
  <si>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</si>
  <si>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</si>
  <si>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</si>
  <si>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</si>
  <si>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</si>
  <si>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</si>
  <si>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</si>
  <si>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</si>
  <si>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</si>
  <si>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</si>
  <si>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</si>
  <si>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</si>
  <si>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</si>
  <si>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</si>
  <si>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</si>
  <si>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</si>
  <si>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</si>
  <si>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</si>
  <si>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</si>
  <si>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</si>
  <si>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</si>
  <si>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</si>
  <si>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</si>
  <si>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</si>
  <si>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</si>
  <si>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</si>
  <si>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</si>
  <si>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</si>
  <si>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</si>
  <si>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</si>
  <si>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</si>
  <si>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</si>
  <si>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</si>
  <si>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</si>
  <si>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</si>
  <si>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</si>
  <si>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</si>
  <si>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</si>
  <si>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</si>
  <si>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</si>
  <si>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</si>
  <si>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</si>
  <si>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</si>
  <si>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</si>
  <si>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</si>
  <si>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</si>
  <si>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</si>
  <si>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</si>
  <si>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</si>
  <si>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</si>
  <si>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</si>
  <si>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</si>
  <si>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</si>
  <si>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</si>
  <si>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</si>
  <si>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</si>
  <si>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</si>
  <si>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</si>
  <si>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</si>
  <si>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</si>
  <si>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</si>
  <si>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</si>
  <si>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</si>
  <si>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</si>
  <si>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</si>
  <si>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</si>
  <si>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</si>
  <si>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</si>
  <si>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</si>
  <si>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</si>
  <si>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</si>
  <si>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</si>
  <si>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</si>
  <si>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</si>
  <si>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</si>
  <si>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</si>
  <si>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</si>
  <si>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</si>
  <si>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</si>
  <si>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</si>
  <si>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</si>
  <si>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</si>
  <si>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</si>
  <si>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</si>
  <si>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</si>
  <si>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</si>
  <si>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</si>
  <si>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</si>
  <si>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</si>
  <si>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</si>
  <si>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</si>
  <si>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</si>
  <si>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</si>
  <si>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</si>
  <si>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</si>
  <si>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</si>
  <si>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</si>
  <si>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</si>
  <si>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</si>
  <si>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</si>
  <si>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</si>
  <si>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</si>
  <si>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</si>
  <si>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</si>
  <si>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</si>
  <si>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</si>
  <si>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</si>
  <si>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</si>
  <si>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</si>
  <si>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</si>
  <si>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</si>
  <si>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</si>
  <si>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</si>
  <si>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</si>
  <si>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</si>
  <si>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</si>
  <si>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</si>
  <si>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</si>
  <si>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</si>
  <si>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</si>
  <si>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</si>
  <si>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</si>
  <si>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</si>
  <si>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</si>
  <si>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</si>
  <si>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</si>
  <si>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</si>
  <si>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</si>
  <si>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</si>
  <si>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</si>
  <si>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</si>
  <si>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</si>
  <si>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</si>
  <si>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</si>
  <si>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</si>
  <si>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</si>
  <si>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</si>
  <si>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</si>
  <si>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</si>
  <si>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</si>
  <si>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</si>
  <si>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</si>
  <si>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</si>
  <si>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</si>
  <si>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</si>
  <si>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</si>
  <si>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</si>
  <si>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</si>
  <si>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</si>
  <si>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</si>
  <si>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</si>
  <si>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</si>
  <si>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</si>
  <si>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</si>
  <si>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</si>
  <si>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</si>
  <si>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</si>
  <si>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</si>
  <si>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</si>
  <si>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</si>
  <si>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</si>
  <si>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</si>
  <si>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</si>
  <si>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</si>
  <si>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</si>
  <si>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</si>
  <si>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</si>
  <si>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</si>
  <si>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</si>
  <si>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</si>
  <si>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</si>
  <si>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</si>
  <si>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</si>
  <si>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</si>
  <si>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</si>
  <si>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</si>
  <si>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</si>
  <si>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</si>
  <si>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</si>
  <si>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</si>
  <si>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</si>
  <si>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</si>
  <si>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</si>
  <si>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</si>
  <si>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</si>
  <si>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</si>
  <si>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</si>
  <si>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</si>
  <si>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</si>
  <si>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</si>
  <si>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</si>
  <si>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</si>
  <si>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</si>
  <si>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</si>
  <si>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</si>
  <si>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</si>
  <si>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</si>
  <si>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</si>
  <si>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</si>
  <si>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</si>
  <si>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</si>
  <si>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</si>
  <si>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</si>
  <si>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</si>
  <si>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</si>
  <si>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</si>
  <si>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</si>
  <si>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</si>
  <si>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</si>
  <si>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</si>
  <si>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</si>
  <si>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</si>
  <si>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</si>
  <si>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</si>
  <si>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</si>
  <si>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</si>
  <si>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</si>
  <si>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</si>
  <si>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</si>
  <si>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</si>
  <si>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</si>
  <si>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</si>
  <si>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</si>
  <si>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</si>
  <si>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</si>
  <si>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</si>
  <si>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</si>
  <si>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</si>
  <si>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</si>
  <si>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</si>
  <si>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</si>
  <si>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</si>
  <si>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</si>
  <si>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</si>
  <si>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</si>
  <si>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</si>
  <si>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</si>
  <si>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</si>
  <si>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</si>
  <si>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</si>
  <si>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</si>
  <si>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</si>
  <si>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</si>
  <si>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</si>
  <si>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</si>
  <si>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</si>
  <si>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</si>
  <si>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</si>
  <si>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</si>
  <si>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</si>
  <si>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</si>
  <si>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</si>
  <si>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</si>
  <si>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</si>
  <si>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</si>
  <si>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</si>
  <si>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</si>
  <si>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</si>
  <si>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</si>
  <si>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</si>
  <si>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</si>
  <si>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</si>
  <si>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</si>
  <si>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</si>
  <si>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</si>
  <si>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</si>
  <si>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</si>
  <si>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</si>
  <si>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</si>
  <si>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</si>
  <si>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</si>
  <si>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</si>
  <si>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</si>
  <si>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</si>
  <si>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</si>
  <si>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</si>
  <si>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</si>
  <si>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</si>
  <si>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</si>
  <si>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</si>
  <si>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</si>
  <si>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</si>
  <si>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</si>
  <si>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</si>
  <si>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</si>
  <si>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</si>
  <si>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</si>
  <si>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</si>
  <si>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</si>
  <si>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</si>
  <si>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</si>
  <si>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</si>
  <si>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</si>
  <si>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</si>
  <si>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</si>
  <si>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</si>
  <si>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</si>
  <si>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</si>
  <si>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</si>
  <si>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</si>
  <si>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</si>
  <si>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</si>
  <si>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</si>
  <si>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</si>
  <si>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</si>
  <si>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</si>
  <si>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</si>
  <si>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</si>
  <si>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</si>
  <si>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</si>
  <si>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</si>
  <si>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</si>
  <si>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</si>
  <si>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</si>
  <si>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</si>
  <si>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</si>
  <si>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</si>
  <si>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</si>
  <si>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</si>
  <si>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</si>
  <si>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</si>
  <si>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</si>
  <si>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</si>
  <si>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</si>
  <si>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</si>
  <si>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</si>
  <si>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</si>
  <si>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</si>
  <si>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</si>
  <si>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</si>
  <si>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</si>
  <si>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</si>
  <si>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</si>
  <si>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</si>
  <si>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</si>
  <si>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</si>
  <si>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</si>
  <si>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</si>
  <si>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</si>
  <si>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</si>
  <si>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</si>
  <si>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</si>
  <si>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</si>
  <si>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</si>
  <si>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</si>
  <si>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</si>
  <si>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</si>
  <si>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</si>
  <si>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</si>
  <si>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</si>
  <si>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</si>
  <si>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</si>
  <si>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</si>
  <si>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</si>
  <si>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</si>
  <si>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</si>
  <si>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</si>
  <si>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</si>
  <si>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</si>
  <si>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</si>
  <si>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</si>
  <si>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</si>
  <si>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</si>
  <si>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</si>
  <si>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</si>
  <si>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</si>
  <si>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</si>
  <si>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</si>
  <si>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</si>
  <si>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</si>
  <si>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</si>
  <si>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</si>
  <si>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</si>
  <si>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</si>
  <si>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</si>
  <si>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</si>
  <si>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</si>
  <si>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</si>
  <si>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</si>
  <si>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</si>
  <si>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</si>
  <si>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</si>
  <si>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</si>
  <si>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</si>
  <si>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</si>
  <si>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</si>
  <si>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</si>
  <si>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</si>
  <si>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</si>
  <si>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</si>
  <si>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</si>
  <si>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</si>
  <si>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</si>
  <si>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</si>
  <si>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</si>
  <si>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</si>
  <si>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</si>
  <si>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</si>
  <si>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</si>
  <si>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</si>
  <si>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</si>
  <si>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</si>
  <si>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</si>
  <si>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</si>
  <si>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</si>
  <si>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</si>
  <si>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</si>
  <si>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</si>
  <si>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</si>
  <si>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</si>
  <si>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</si>
  <si>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</si>
  <si>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</si>
  <si>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</si>
  <si>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</si>
  <si>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</si>
  <si>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</si>
  <si>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</si>
  <si>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</si>
  <si>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</si>
  <si>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</si>
  <si>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</si>
  <si>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</si>
  <si>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</si>
  <si>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</si>
  <si>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</si>
  <si>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</si>
  <si>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</si>
  <si>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</si>
  <si>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</si>
  <si>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</si>
  <si>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</si>
  <si>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</si>
  <si>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</si>
  <si>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</si>
  <si>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</si>
  <si>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</si>
  <si>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</si>
  <si>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</si>
  <si>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</si>
  <si>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</si>
  <si>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</si>
  <si>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</si>
  <si>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</si>
  <si>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</si>
  <si>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</si>
  <si>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</si>
  <si>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</si>
  <si>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</si>
  <si>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</si>
  <si>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</si>
  <si>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</si>
  <si>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</si>
  <si>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</si>
  <si>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</si>
  <si>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</si>
  <si>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</si>
  <si>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</si>
  <si>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</si>
  <si>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</si>
  <si>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</si>
  <si>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</si>
  <si>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</si>
  <si>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</si>
  <si>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</si>
  <si>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</si>
  <si>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</si>
  <si>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</si>
  <si>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</si>
  <si>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</si>
  <si>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</si>
  <si>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</si>
  <si>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</si>
  <si>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</si>
  <si>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</si>
  <si>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</si>
  <si>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</si>
  <si>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</si>
  <si>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</si>
  <si>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</si>
  <si>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</si>
  <si>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</si>
  <si>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</si>
  <si>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</si>
  <si>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</si>
  <si>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</si>
  <si>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</si>
  <si>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</si>
  <si>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</si>
  <si>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</si>
  <si>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</si>
  <si>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</si>
  <si>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</si>
  <si>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</si>
  <si>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</si>
  <si>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</si>
  <si>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</si>
  <si>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</si>
  <si>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</si>
  <si>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</si>
  <si>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</si>
  <si>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</si>
  <si>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</si>
  <si>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</si>
  <si>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</si>
  <si>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</si>
  <si>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</si>
  <si>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</si>
  <si>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</si>
  <si>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</si>
  <si>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</si>
  <si>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</si>
  <si>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</si>
  <si>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</si>
  <si>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</si>
  <si>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</si>
  <si>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</si>
  <si>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</si>
  <si>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</si>
  <si>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</si>
  <si>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</si>
  <si>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</si>
  <si>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</si>
  <si>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</si>
  <si>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</si>
  <si>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</si>
  <si>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</si>
  <si>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</si>
  <si>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</si>
  <si>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</si>
  <si>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</si>
  <si>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</si>
  <si>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</si>
  <si>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</si>
  <si>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</si>
  <si>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</si>
  <si>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</si>
  <si>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</si>
  <si>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</si>
  <si>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</si>
  <si>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</si>
  <si>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</si>
  <si>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</si>
  <si>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</si>
  <si>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</si>
  <si>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</si>
  <si>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</si>
  <si>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</si>
  <si>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</si>
  <si>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</si>
  <si>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</si>
  <si>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</si>
  <si>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</si>
  <si>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</si>
  <si>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</si>
  <si>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</si>
  <si>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</si>
  <si>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</si>
  <si>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</si>
  <si>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</si>
  <si>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</si>
  <si>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</si>
  <si>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</si>
  <si>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</si>
  <si>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</si>
  <si>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</si>
  <si>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</si>
  <si>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</si>
  <si>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</si>
  <si>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</si>
  <si>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</si>
  <si>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</si>
  <si>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</si>
  <si>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</si>
  <si>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</si>
  <si>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</si>
  <si>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</si>
  <si>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</si>
  <si>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</si>
  <si>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</si>
  <si>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</si>
  <si>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</si>
  <si>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</si>
  <si>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</si>
  <si>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</si>
  <si>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</si>
  <si>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</si>
  <si>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</si>
  <si>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</si>
  <si>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</si>
  <si>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</si>
  <si>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</si>
  <si>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</si>
  <si>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</si>
  <si>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</si>
  <si>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</si>
  <si>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</si>
  <si>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</si>
  <si>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</si>
  <si>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</si>
  <si>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</si>
  <si>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</si>
  <si>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</si>
  <si>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</si>
  <si>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</si>
  <si>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</si>
  <si>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</si>
  <si>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</si>
  <si>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</si>
  <si>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</si>
  <si>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</si>
  <si>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</si>
  <si>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</si>
  <si>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</si>
  <si>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</si>
  <si>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</si>
  <si>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</si>
  <si>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</si>
  <si>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</si>
  <si>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</si>
  <si>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</si>
  <si>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</si>
  <si>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</si>
  <si>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</si>
  <si>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</si>
  <si>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</si>
  <si>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</si>
  <si>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</si>
  <si>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</si>
  <si>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</si>
  <si>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</si>
  <si>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</si>
  <si>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</si>
  <si>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</si>
  <si>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</si>
  <si>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</si>
  <si>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</si>
  <si>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</si>
  <si>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</si>
  <si>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</si>
  <si>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</si>
  <si>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</si>
  <si>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</si>
  <si>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</si>
  <si>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</si>
  <si>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</si>
  <si>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</si>
  <si>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</si>
  <si>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</si>
  <si>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</si>
  <si>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</si>
  <si>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</si>
  <si>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</si>
  <si>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</si>
  <si>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</si>
  <si>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</si>
  <si>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</si>
  <si>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</si>
  <si>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</si>
  <si>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</si>
  <si>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</si>
  <si>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</si>
  <si>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</si>
  <si>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</si>
  <si>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</si>
  <si>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</si>
  <si>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</si>
  <si>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</si>
  <si>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</si>
  <si>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</si>
  <si>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</si>
  <si>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</si>
  <si>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</si>
  <si>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</si>
  <si>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</si>
  <si>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</si>
  <si>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</si>
  <si>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</si>
  <si>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</si>
  <si>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</si>
  <si>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</si>
  <si>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</si>
  <si>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</si>
  <si>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</si>
  <si>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</si>
  <si>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</si>
  <si>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</si>
  <si>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</si>
  <si>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</si>
  <si>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</si>
  <si>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</si>
  <si>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</si>
  <si>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</si>
  <si>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</si>
  <si>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</si>
  <si>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</si>
  <si>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</si>
  <si>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</si>
  <si>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</si>
  <si>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</si>
  <si>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</si>
  <si>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</si>
  <si>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</si>
  <si>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</si>
  <si>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</si>
  <si>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</si>
  <si>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</si>
  <si>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</si>
  <si>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</si>
  <si>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</si>
  <si>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</si>
  <si>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</si>
  <si>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</si>
  <si>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</si>
  <si>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</si>
  <si>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</si>
  <si>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</si>
  <si>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</si>
  <si>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</si>
  <si>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</si>
  <si>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</si>
  <si>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</si>
  <si>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</si>
  <si>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</si>
  <si>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</si>
  <si>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</si>
  <si>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</si>
  <si>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</si>
  <si>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</si>
  <si>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</si>
  <si>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</si>
  <si>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</si>
  <si>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</si>
  <si>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</si>
  <si>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</si>
  <si>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</si>
  <si>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</si>
  <si>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</si>
  <si>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</si>
  <si>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</si>
  <si>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</si>
  <si>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</si>
  <si>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</si>
  <si>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</si>
  <si>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</si>
  <si>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</si>
  <si>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</si>
  <si>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</si>
  <si>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</si>
  <si>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</si>
  <si>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</si>
  <si>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</si>
  <si>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</si>
  <si>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</si>
  <si>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</si>
  <si>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</si>
  <si>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</si>
  <si>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</si>
  <si>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</si>
  <si>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</si>
  <si>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</si>
  <si>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</si>
  <si>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</si>
  <si>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</si>
  <si>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</si>
  <si>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</si>
  <si>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</si>
  <si>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</si>
  <si>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</si>
  <si>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</si>
  <si>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</si>
  <si>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</si>
  <si>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</si>
  <si>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</si>
  <si>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</si>
  <si>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</si>
  <si>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</si>
  <si>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</si>
  <si>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</si>
  <si>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</si>
  <si>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</si>
  <si>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</si>
  <si>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</si>
  <si>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</si>
  <si>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</si>
  <si>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</si>
  <si>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</si>
  <si>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</si>
  <si>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</si>
  <si>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</si>
  <si>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</si>
  <si>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</si>
  <si>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</si>
  <si>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</si>
  <si>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</si>
  <si>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</si>
  <si>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</si>
  <si>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</si>
  <si>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</si>
  <si>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</si>
  <si>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</si>
  <si>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</si>
  <si>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</si>
  <si>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</si>
  <si>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</si>
  <si>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</si>
  <si>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</si>
  <si>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</si>
  <si>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</si>
  <si>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</si>
  <si>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</si>
  <si>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</si>
  <si>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</si>
  <si>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</si>
  <si>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</si>
  <si>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</si>
  <si>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</si>
  <si>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</si>
  <si>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</si>
  <si>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</si>
  <si>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</si>
  <si>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</si>
  <si>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</si>
  <si>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</si>
  <si>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</si>
  <si>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</si>
  <si>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</si>
  <si>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</si>
  <si>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</si>
  <si>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</si>
  <si>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</si>
  <si>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</si>
  <si>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</si>
  <si>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</si>
  <si>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</si>
  <si>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</si>
  <si>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</si>
  <si>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</si>
  <si>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</si>
  <si>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</si>
  <si>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</si>
  <si>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</si>
  <si>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</si>
  <si>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</si>
  <si>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</si>
  <si>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</si>
  <si>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</si>
  <si>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</si>
  <si>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</si>
  <si>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</si>
  <si>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</si>
  <si>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</si>
  <si>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</si>
  <si>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</si>
  <si>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</si>
  <si>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</si>
  <si>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</si>
  <si>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</si>
  <si>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</si>
  <si>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</si>
  <si>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</si>
  <si>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</si>
  <si>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</si>
  <si>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</si>
  <si>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</si>
  <si>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</si>
  <si>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</si>
  <si>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</si>
  <si>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</si>
  <si>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</si>
  <si>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</si>
  <si>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</si>
  <si>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</si>
  <si>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</si>
  <si>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</si>
  <si>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</si>
  <si>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</si>
  <si>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</si>
  <si>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</si>
  <si>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</si>
  <si>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</si>
  <si>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</si>
  <si>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</si>
  <si>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</si>
  <si>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</si>
  <si>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</si>
  <si>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</si>
  <si>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</si>
  <si>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</si>
  <si>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</si>
  <si>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</si>
  <si>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</si>
  <si>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</si>
  <si>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</si>
  <si>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</si>
  <si>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</si>
  <si>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</si>
  <si>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</si>
  <si>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</si>
  <si>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</si>
  <si>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</si>
  <si>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</si>
  <si>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</si>
  <si>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</si>
  <si>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</si>
  <si>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</si>
  <si>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</si>
  <si>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</si>
  <si>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</si>
  <si>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</si>
  <si>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</si>
  <si>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</si>
  <si>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</si>
  <si>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</si>
  <si>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</si>
  <si>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</si>
  <si>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</si>
  <si>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</si>
  <si>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</si>
  <si>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</si>
  <si>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</si>
  <si>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</si>
  <si>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</si>
  <si>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</si>
  <si>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</si>
  <si>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</si>
  <si>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</si>
  <si>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</si>
  <si>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</si>
  <si>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</si>
  <si>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</si>
  <si>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</si>
  <si>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</si>
  <si>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</si>
  <si>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</si>
  <si>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</si>
  <si>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</si>
  <si>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</si>
  <si>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</si>
  <si>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</si>
  <si>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</si>
  <si>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</si>
  <si>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</si>
  <si>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</si>
  <si>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</si>
  <si>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</si>
  <si>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</si>
  <si>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</si>
  <si>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</si>
  <si>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</si>
  <si>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</si>
  <si>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</si>
  <si>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</si>
  <si>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</si>
  <si>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</si>
  <si>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</si>
  <si>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</si>
  <si>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</si>
  <si>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</si>
  <si>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</si>
  <si>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</si>
  <si>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</si>
  <si>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</si>
  <si>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</si>
  <si>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</si>
  <si>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</si>
  <si>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</si>
  <si>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</si>
  <si>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</si>
  <si>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</si>
  <si>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</si>
  <si>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</si>
  <si>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</si>
  <si>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</si>
  <si>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</si>
  <si>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</si>
  <si>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</si>
  <si>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</si>
  <si>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</si>
  <si>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</si>
  <si>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</si>
  <si>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</si>
  <si>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</si>
  <si>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</si>
  <si>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</si>
  <si>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</si>
  <si>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</si>
  <si>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</si>
  <si>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</si>
  <si>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</si>
  <si>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</si>
  <si>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</si>
  <si>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</si>
  <si>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</si>
  <si>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</si>
  <si>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</si>
  <si>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</si>
  <si>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</si>
  <si>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</si>
  <si>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</si>
  <si>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</si>
  <si>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</si>
  <si>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</si>
  <si>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</si>
  <si>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</si>
  <si>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</si>
  <si>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</si>
  <si>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</si>
  <si>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</si>
  <si>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</si>
  <si>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</si>
  <si>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</si>
  <si>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</si>
  <si>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</si>
  <si>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</si>
  <si>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</si>
  <si>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</si>
  <si>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</si>
  <si>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</si>
  <si>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</si>
  <si>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</si>
  <si>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</si>
  <si>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</si>
  <si>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</si>
  <si>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</si>
  <si>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</si>
  <si>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</si>
  <si>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</si>
  <si>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</si>
  <si>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</si>
  <si>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</si>
  <si>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</si>
  <si>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</si>
  <si>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</si>
  <si>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</si>
  <si>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</si>
  <si>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</si>
  <si>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</si>
  <si>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</si>
  <si>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</si>
  <si>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</si>
  <si>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</si>
  <si>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</si>
  <si>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</si>
  <si>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</si>
  <si>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</si>
  <si>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</si>
  <si>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</si>
  <si>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</si>
  <si>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</si>
  <si>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</si>
  <si>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</si>
  <si>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</si>
  <si>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</si>
  <si>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</si>
  <si>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</si>
  <si>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</si>
  <si>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</si>
  <si>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</si>
  <si>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</si>
  <si>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</si>
  <si>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</si>
  <si>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</si>
  <si>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</si>
  <si>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</si>
  <si>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</si>
  <si>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</si>
  <si>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</si>
  <si>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</si>
  <si>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</si>
  <si>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</si>
  <si>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</si>
  <si>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</si>
  <si>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</si>
  <si>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</si>
  <si>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</si>
  <si>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</si>
  <si>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</si>
  <si>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</si>
  <si>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</si>
  <si>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</si>
  <si>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</si>
  <si>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</si>
  <si>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</si>
  <si>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</si>
  <si>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</si>
  <si>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</si>
  <si>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</si>
  <si>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</si>
  <si>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</si>
  <si>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</si>
  <si>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</si>
  <si>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</si>
  <si>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</si>
  <si>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</si>
  <si>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</si>
  <si>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</si>
  <si>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</si>
  <si>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</si>
  <si>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</si>
  <si>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</si>
  <si>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</si>
  <si>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</si>
  <si>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</si>
  <si>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</si>
  <si>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</si>
  <si>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</si>
  <si>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</si>
  <si>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</si>
  <si>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</si>
  <si>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</si>
  <si>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</si>
  <si>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</si>
  <si>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</si>
  <si>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</si>
  <si>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</si>
  <si>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</si>
  <si>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</si>
  <si>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</si>
  <si>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</si>
  <si>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</si>
  <si>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</si>
  <si>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</si>
  <si>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</si>
  <si>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</si>
  <si>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</si>
  <si>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</si>
  <si>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</si>
  <si>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</si>
  <si>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</si>
  <si>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</si>
  <si>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</si>
  <si>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</si>
  <si>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</si>
  <si>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</si>
  <si>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</si>
  <si>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</si>
  <si>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</si>
  <si>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</si>
  <si>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</si>
  <si>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</si>
  <si>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</si>
  <si>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</si>
  <si>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</si>
  <si>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</si>
  <si>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</si>
  <si>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</si>
  <si>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</si>
  <si>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</si>
  <si>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</si>
  <si>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</si>
  <si>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</si>
  <si>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</si>
  <si>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</si>
  <si>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</si>
  <si>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</si>
  <si>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</si>
  <si>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</si>
  <si>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</si>
  <si>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</si>
  <si>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</si>
  <si>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</si>
  <si>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</si>
  <si>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</si>
  <si>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</si>
  <si>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</si>
  <si>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</si>
  <si>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</si>
  <si>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</si>
  <si>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</si>
  <si>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</si>
  <si>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</si>
  <si>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</si>
  <si>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</si>
  <si>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</si>
  <si>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</si>
  <si>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</si>
  <si>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</si>
  <si>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</si>
  <si>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</si>
  <si>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</si>
  <si>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</si>
  <si>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</si>
  <si>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</si>
  <si>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</si>
  <si>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</si>
  <si>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</si>
  <si>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</si>
  <si>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</si>
  <si>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</si>
  <si>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</si>
  <si>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</si>
  <si>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</si>
  <si>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</si>
  <si>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</si>
  <si>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</si>
  <si>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</si>
  <si>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</si>
  <si>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</si>
  <si>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</si>
  <si>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</si>
  <si>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</si>
  <si>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</si>
  <si>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</si>
  <si>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</si>
  <si>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</si>
  <si>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</si>
  <si>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</si>
  <si>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</si>
  <si>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</si>
  <si>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</si>
  <si>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</si>
  <si>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</si>
  <si>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</si>
  <si>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</si>
  <si>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</si>
  <si>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</si>
  <si>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</si>
  <si>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</si>
  <si>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</si>
  <si>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</si>
  <si>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</si>
  <si>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</si>
  <si>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</si>
  <si>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</si>
  <si>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</si>
  <si>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</si>
  <si>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</si>
  <si>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</si>
  <si>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</si>
  <si>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</si>
  <si>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</si>
  <si>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</si>
  <si>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</si>
  <si>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</si>
  <si>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</si>
  <si>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</si>
  <si>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</si>
  <si>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</si>
  <si>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</si>
  <si>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</si>
  <si>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</si>
  <si>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</si>
  <si>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</si>
  <si>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</si>
  <si>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</si>
  <si>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</si>
  <si>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</si>
  <si>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</si>
  <si>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</si>
  <si>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</si>
  <si>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</si>
  <si>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</si>
  <si>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</si>
  <si>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</si>
  <si>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</si>
  <si>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</si>
  <si>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</si>
  <si>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</si>
  <si>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</si>
  <si>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</si>
  <si>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</si>
  <si>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</si>
  <si>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</si>
  <si>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</si>
  <si>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</si>
  <si>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</si>
  <si>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</si>
  <si>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</si>
  <si>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</si>
  <si>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</si>
  <si>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</si>
  <si>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</si>
  <si>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</si>
  <si>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</si>
  <si>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</si>
  <si>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</si>
  <si>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</si>
  <si>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</si>
  <si>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</si>
  <si>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</si>
  <si>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</si>
  <si>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</si>
  <si>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</si>
  <si>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</si>
  <si>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</si>
  <si>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</si>
  <si>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</si>
  <si>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</si>
  <si>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</si>
  <si>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</si>
  <si>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</si>
  <si>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</si>
  <si>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</si>
  <si>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</si>
  <si>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</si>
  <si>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</si>
  <si>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</si>
  <si>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</si>
  <si>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</si>
  <si>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</si>
  <si>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</si>
  <si>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</si>
  <si>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</si>
  <si>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</si>
  <si>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</si>
  <si>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</si>
  <si>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</si>
  <si>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</si>
  <si>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</si>
  <si>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</si>
  <si>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</si>
  <si>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</si>
  <si>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</si>
  <si>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</si>
  <si>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</si>
  <si>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</si>
  <si>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</si>
  <si>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</si>
  <si>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</si>
  <si>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</si>
  <si>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</si>
  <si>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</si>
  <si>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</si>
  <si>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</si>
  <si>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</si>
  <si>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</si>
  <si>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</si>
  <si>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</si>
  <si>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</si>
  <si>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</si>
  <si>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</si>
  <si>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</si>
  <si>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</si>
  <si>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</si>
  <si>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</si>
  <si>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</si>
  <si>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</si>
  <si>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</si>
  <si>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</si>
  <si>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</si>
  <si>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</si>
  <si>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</si>
  <si>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</si>
  <si>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</si>
  <si>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</si>
  <si>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</si>
  <si>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</si>
  <si>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</si>
  <si>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</si>
  <si>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</si>
  <si>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</si>
  <si>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</si>
  <si>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</si>
  <si>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</si>
  <si>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</si>
  <si>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</si>
  <si>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</si>
  <si>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</si>
  <si>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</si>
  <si>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</si>
  <si>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</si>
  <si>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</si>
  <si>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</si>
  <si>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</si>
  <si>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</si>
  <si>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</si>
  <si>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</si>
  <si>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</si>
  <si>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</si>
  <si>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</si>
  <si>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</si>
  <si>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</si>
  <si>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</si>
  <si>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</si>
  <si>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</si>
  <si>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</si>
  <si>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</si>
  <si>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</si>
  <si>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</si>
  <si>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</si>
  <si>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</si>
  <si>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</si>
  <si>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</si>
  <si>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</si>
  <si>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</si>
  <si>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</si>
  <si>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</si>
  <si>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</si>
  <si>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</si>
  <si>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</si>
  <si>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</si>
  <si>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</si>
  <si>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</si>
  <si>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</si>
  <si>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</si>
  <si>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</si>
  <si>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</si>
  <si>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</si>
  <si>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</si>
  <si>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</si>
  <si>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</si>
  <si>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</si>
  <si>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</si>
  <si>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</si>
  <si>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</si>
  <si>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</si>
  <si>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</si>
  <si>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</si>
  <si>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</si>
  <si>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</si>
  <si>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</si>
  <si>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</si>
  <si>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</si>
  <si>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</si>
  <si>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</si>
  <si>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</si>
  <si>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</si>
  <si>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</si>
  <si>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</si>
  <si>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</si>
  <si>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</si>
  <si>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</si>
  <si>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</si>
  <si>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</si>
  <si>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</si>
  <si>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</si>
  <si>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</si>
  <si>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</si>
  <si>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</si>
  <si>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</si>
  <si>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</si>
  <si>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</si>
  <si>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</si>
  <si>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</si>
  <si>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</si>
  <si>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</si>
  <si>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</si>
  <si>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</si>
  <si>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</si>
  <si>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</si>
  <si>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</si>
  <si>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</si>
  <si>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</si>
  <si>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</si>
  <si>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</si>
  <si>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</si>
  <si>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</si>
  <si>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</si>
  <si>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</si>
  <si>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</si>
  <si>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</si>
  <si>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</si>
  <si>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</si>
  <si>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</si>
  <si>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</si>
  <si>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</si>
  <si>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</si>
  <si>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</si>
  <si>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</si>
  <si>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</si>
  <si>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</si>
  <si>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</si>
  <si>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</si>
  <si>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</si>
  <si>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</si>
  <si>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</si>
  <si>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</si>
  <si>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</si>
  <si>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</si>
  <si>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</si>
  <si>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</si>
  <si>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</si>
  <si>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</si>
  <si>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</si>
  <si>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</si>
  <si>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</si>
  <si>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</si>
  <si>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</si>
  <si>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</si>
  <si>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</si>
  <si>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</si>
  <si>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</si>
  <si>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</si>
  <si>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</si>
  <si>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</si>
  <si>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</si>
  <si>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</si>
  <si>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</si>
  <si>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</si>
  <si>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</si>
  <si>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</si>
  <si>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</si>
  <si>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</si>
  <si>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</si>
  <si>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</si>
  <si>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</si>
  <si>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</si>
  <si>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</si>
  <si>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</si>
  <si>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</si>
  <si>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</si>
  <si>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</si>
  <si>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</si>
  <si>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</si>
  <si>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</si>
  <si>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</si>
  <si>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</si>
  <si>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</si>
  <si>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</si>
  <si>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</si>
  <si>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</si>
  <si>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</si>
  <si>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</si>
  <si>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</si>
  <si>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</si>
  <si>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</si>
  <si>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</si>
  <si>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</si>
  <si>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</si>
  <si>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</si>
  <si>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</si>
  <si>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</si>
  <si>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</si>
  <si>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</si>
  <si>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</si>
  <si>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</si>
  <si>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</si>
  <si>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</si>
  <si>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</si>
  <si>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</si>
  <si>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</si>
  <si>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</si>
  <si>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</si>
  <si>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</si>
  <si>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</si>
  <si>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</si>
  <si>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</si>
  <si>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</si>
  <si>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</si>
  <si>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</si>
  <si>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</si>
  <si>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</si>
  <si>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</si>
  <si>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</si>
  <si>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</si>
  <si>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</si>
  <si>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</si>
  <si>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</si>
  <si>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</si>
  <si>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</si>
  <si>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</si>
  <si>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</si>
  <si>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</si>
  <si>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</si>
  <si>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</si>
  <si>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</si>
  <si>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</si>
  <si>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</si>
  <si>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</si>
  <si>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</si>
  <si>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</si>
  <si>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</si>
  <si>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</si>
  <si>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</si>
  <si>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</si>
  <si>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</si>
  <si>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</si>
  <si>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</si>
  <si>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</si>
  <si>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</si>
  <si>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</si>
  <si>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</si>
  <si>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</si>
  <si>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</si>
  <si>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</si>
  <si>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</si>
  <si>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</si>
  <si>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</si>
  <si>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</si>
  <si>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</si>
  <si>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</si>
  <si>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</si>
  <si>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</si>
  <si>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</si>
  <si>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</si>
  <si>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</si>
  <si>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</si>
  <si>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</si>
  <si>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</si>
  <si>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</si>
  <si>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</si>
  <si>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</si>
  <si>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</si>
  <si>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</si>
  <si>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</si>
  <si>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</si>
  <si>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</si>
  <si>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</si>
  <si>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</si>
  <si>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</si>
  <si>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</si>
  <si>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</si>
  <si>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</si>
  <si>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</si>
  <si>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</si>
  <si>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</si>
  <si>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</si>
  <si>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</si>
  <si>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</si>
  <si>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</si>
  <si>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</si>
  <si>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</si>
  <si>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</si>
  <si>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</si>
  <si>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</si>
  <si>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</si>
  <si>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</si>
  <si>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</si>
  <si>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</si>
  <si>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</si>
  <si>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</si>
  <si>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</si>
  <si>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</si>
  <si>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</si>
  <si>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</si>
  <si>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</si>
  <si>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</si>
  <si>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</si>
  <si>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</si>
  <si>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</si>
  <si>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</si>
  <si>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</si>
  <si>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</si>
  <si>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</si>
  <si>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</si>
  <si>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</si>
  <si>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</si>
  <si>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</si>
  <si>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</si>
  <si>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</si>
  <si>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</si>
  <si>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</si>
  <si>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</si>
  <si>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</si>
  <si>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</si>
  <si>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</si>
  <si>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</si>
  <si>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</si>
  <si>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</si>
  <si>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</si>
  <si>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</si>
  <si>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</si>
  <si>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</si>
  <si>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</si>
  <si>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</si>
  <si>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</si>
  <si>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</si>
  <si>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</si>
  <si>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</si>
  <si>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</si>
  <si>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</si>
  <si>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</si>
  <si>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</si>
  <si>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</si>
  <si>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</si>
  <si>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</si>
  <si>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</si>
  <si>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</si>
  <si>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</si>
  <si>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</si>
  <si>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</si>
  <si>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</si>
  <si>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</si>
  <si>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</si>
  <si>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</si>
  <si>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</si>
  <si>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</si>
  <si>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</si>
  <si>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</si>
  <si>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</si>
  <si>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</si>
  <si>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</si>
  <si>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</si>
  <si>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</si>
  <si>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</si>
  <si>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</si>
  <si>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</si>
  <si>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</si>
  <si>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</si>
  <si>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</si>
  <si>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</si>
  <si>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</si>
  <si>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</si>
  <si>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</si>
  <si>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</si>
  <si>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</si>
  <si>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</si>
  <si>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</si>
  <si>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</si>
  <si>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</si>
  <si>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</si>
  <si>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</si>
  <si>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</si>
  <si>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</si>
  <si>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</si>
  <si>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</si>
  <si>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</si>
  <si>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</si>
  <si>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</si>
  <si>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</si>
  <si>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</si>
  <si>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</si>
  <si>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</si>
  <si>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</si>
  <si>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</si>
  <si>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</si>
  <si>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</si>
  <si>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</si>
  <si>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</si>
  <si>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</si>
  <si>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</si>
  <si>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</si>
  <si>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</si>
  <si>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</si>
  <si>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</si>
  <si>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</si>
  <si>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</si>
  <si>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</si>
  <si>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</si>
  <si>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</si>
  <si>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</si>
  <si>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</si>
  <si>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</si>
  <si>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</si>
  <si>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</si>
  <si>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</si>
  <si>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</si>
  <si>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</si>
  <si>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</si>
  <si>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</si>
  <si>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</si>
  <si>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</si>
  <si>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</si>
  <si>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</si>
  <si>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</si>
  <si>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</si>
  <si>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</si>
  <si>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</si>
  <si>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</si>
  <si>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</si>
  <si>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</si>
  <si>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</si>
  <si>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</si>
  <si>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</si>
  <si>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</si>
  <si>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</si>
  <si>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</si>
  <si>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</si>
  <si>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</si>
  <si>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</si>
  <si>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</si>
  <si>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</si>
  <si>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</si>
  <si>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</si>
  <si>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</si>
  <si>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</si>
  <si>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</si>
  <si>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</si>
  <si>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</si>
  <si>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</si>
  <si>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</si>
  <si>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</si>
  <si>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</si>
  <si>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</si>
  <si>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</si>
  <si>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</si>
  <si>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</si>
  <si>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</si>
  <si>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</si>
  <si>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</si>
  <si>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</si>
  <si>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</si>
  <si>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</si>
  <si>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</si>
  <si>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</si>
  <si>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</si>
  <si>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</si>
  <si>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</si>
  <si>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</si>
  <si>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</si>
  <si>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</si>
  <si>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</si>
  <si>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</si>
  <si>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</si>
  <si>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</si>
  <si>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</si>
  <si>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</si>
  <si>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</si>
  <si>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</si>
  <si>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</si>
  <si>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</si>
  <si>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</si>
  <si>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</si>
  <si>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</si>
  <si>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</si>
  <si>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</si>
  <si>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</si>
  <si>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</si>
  <si>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</si>
  <si>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</si>
  <si>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</si>
  <si>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</si>
  <si>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</si>
  <si>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</si>
  <si>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</si>
  <si>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</si>
  <si>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</si>
  <si>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</si>
  <si>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</si>
  <si>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</si>
  <si>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</si>
  <si>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</si>
  <si>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</si>
  <si>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</si>
  <si>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</si>
  <si>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</si>
  <si>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</si>
  <si>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</si>
  <si>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</si>
  <si>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</si>
  <si>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</si>
  <si>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</si>
  <si>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</si>
  <si>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</si>
  <si>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</si>
  <si>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</si>
  <si>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</si>
  <si>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</si>
  <si>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</si>
  <si>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</si>
  <si>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</si>
  <si>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</si>
  <si>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</si>
  <si>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</si>
  <si>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</si>
  <si>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</si>
  <si>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</si>
  <si>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</si>
  <si>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</si>
  <si>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</si>
  <si>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</si>
  <si>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</si>
  <si>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</si>
  <si>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</si>
  <si>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</si>
  <si>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</si>
  <si>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</si>
  <si>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</si>
  <si>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</si>
  <si>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</si>
  <si>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</si>
  <si>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</si>
  <si>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</si>
  <si>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</si>
  <si>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</si>
  <si>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</si>
  <si>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</si>
  <si>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</si>
  <si>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</si>
  <si>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</si>
  <si>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</si>
  <si>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</si>
  <si>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</si>
  <si>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</si>
  <si>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</si>
  <si>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</si>
  <si>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</si>
  <si>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</si>
  <si>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</si>
  <si>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</si>
  <si>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</si>
  <si>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</si>
  <si>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</si>
  <si>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</si>
  <si>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</si>
  <si>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</si>
  <si>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</si>
  <si>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</si>
  <si>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</si>
  <si>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</si>
  <si>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</si>
  <si>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</si>
  <si>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</si>
  <si>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</si>
  <si>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</si>
  <si>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</si>
  <si>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</si>
  <si>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</si>
  <si>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</si>
  <si>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</si>
  <si>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</si>
  <si>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</si>
  <si>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</si>
  <si>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</si>
  <si>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</si>
  <si>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</si>
  <si>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</si>
  <si>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</si>
  <si>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</si>
  <si>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</si>
  <si>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</si>
  <si>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</si>
  <si>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</si>
  <si>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</si>
  <si>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</si>
  <si>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</si>
  <si>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</si>
  <si>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</si>
  <si>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</si>
  <si>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</si>
  <si>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</si>
  <si>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</si>
  <si>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</si>
  <si>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</si>
  <si>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</si>
  <si>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</si>
  <si>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</si>
  <si>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</si>
  <si>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</si>
  <si>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</si>
  <si>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</si>
  <si>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</si>
  <si>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</si>
  <si>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</si>
  <si>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</si>
  <si>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</si>
  <si>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</si>
  <si>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</si>
  <si>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</si>
  <si>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</si>
  <si>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</si>
  <si>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</si>
  <si>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</si>
  <si>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</si>
  <si>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</si>
  <si>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</si>
  <si>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</si>
  <si>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</si>
  <si>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</si>
  <si>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</si>
  <si>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</si>
  <si>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</si>
  <si>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</si>
  <si>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</si>
  <si>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</si>
  <si>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</si>
  <si>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</si>
  <si>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</si>
  <si>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</si>
  <si>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</si>
  <si>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</si>
  <si>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</si>
  <si>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</si>
  <si>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</si>
  <si>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</si>
  <si>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</si>
  <si>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</si>
  <si>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</si>
  <si>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</si>
  <si>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</si>
  <si>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</si>
  <si>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</si>
  <si>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</si>
  <si>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</si>
  <si>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</si>
  <si>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</si>
  <si>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</si>
  <si>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</si>
  <si>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</si>
  <si>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</si>
  <si>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</si>
  <si>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</si>
  <si>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</si>
  <si>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</si>
  <si>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</si>
  <si>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</si>
  <si>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</si>
  <si>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</si>
  <si>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</si>
  <si>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</si>
  <si>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</si>
  <si>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</si>
  <si>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</si>
  <si>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</si>
  <si>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</si>
  <si>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</si>
  <si>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</si>
  <si>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</si>
  <si>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</si>
  <si>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</si>
  <si>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</si>
  <si>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</si>
  <si>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</si>
  <si>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</si>
  <si>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</si>
  <si>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</si>
  <si>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</si>
  <si>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</si>
  <si>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</si>
  <si>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</si>
  <si>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</si>
  <si>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</si>
  <si>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</si>
  <si>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</si>
  <si>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</si>
  <si>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</si>
  <si>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</si>
  <si>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</si>
  <si>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</si>
  <si>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</si>
  <si>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</si>
  <si>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</si>
  <si>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</si>
  <si>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</si>
  <si>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</si>
  <si>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</si>
  <si>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</si>
  <si>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</si>
  <si>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</si>
  <si>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</si>
  <si>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</si>
  <si>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</si>
  <si>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</si>
  <si>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</si>
  <si>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</si>
  <si>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</si>
  <si>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</si>
  <si>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</si>
  <si>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</si>
  <si>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</si>
  <si>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</si>
  <si>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</si>
  <si>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</si>
  <si>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</si>
  <si>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</si>
  <si>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</si>
  <si>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</si>
  <si>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</si>
  <si>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</si>
  <si>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</si>
  <si>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</si>
  <si>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</si>
  <si>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</si>
  <si>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</si>
  <si>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</si>
  <si>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</si>
  <si>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</si>
  <si>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</si>
  <si>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</si>
  <si>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</si>
  <si>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</si>
  <si>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</si>
  <si>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</si>
  <si>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</si>
  <si>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</si>
  <si>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</si>
  <si>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</si>
  <si>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</si>
  <si>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</si>
  <si>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</si>
  <si>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</si>
  <si>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</si>
  <si>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</si>
  <si>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</si>
  <si>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</si>
  <si>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</si>
  <si>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</si>
  <si>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</si>
  <si>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</si>
  <si>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</si>
  <si>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</si>
  <si>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</si>
  <si>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</si>
  <si>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</si>
  <si>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</si>
  <si>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</si>
  <si>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</si>
  <si>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</si>
  <si>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</si>
  <si>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</si>
  <si>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</si>
  <si>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</si>
  <si>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</si>
  <si>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</si>
  <si>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</si>
  <si>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</si>
  <si>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</si>
  <si>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</si>
  <si>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</si>
  <si>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</si>
  <si>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</si>
  <si>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</si>
  <si>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</si>
  <si>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</si>
  <si>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</si>
  <si>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</si>
  <si>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</si>
  <si>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</si>
  <si>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</si>
  <si>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</si>
  <si>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</si>
  <si>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</si>
  <si>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</si>
  <si>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</si>
  <si>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</si>
  <si>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</si>
  <si>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</si>
  <si>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</si>
  <si>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</si>
  <si>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</si>
  <si>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</si>
  <si>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</si>
  <si>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</si>
  <si>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</si>
  <si>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</si>
  <si>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</si>
  <si>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</si>
  <si>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</si>
  <si>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</si>
  <si>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</si>
  <si>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</si>
  <si>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</si>
  <si>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</si>
  <si>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</si>
  <si>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</si>
  <si>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</si>
  <si>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</si>
  <si>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</si>
  <si>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</si>
  <si>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</si>
  <si>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</si>
  <si>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</si>
  <si>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</si>
  <si>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</si>
  <si>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</si>
  <si>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</si>
  <si>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</si>
  <si>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</si>
  <si>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</si>
  <si>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</si>
  <si>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</si>
  <si>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</si>
  <si>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</si>
  <si>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</si>
  <si>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</si>
  <si>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</si>
  <si>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</si>
  <si>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</si>
  <si>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</si>
  <si>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</si>
  <si>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</si>
  <si>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</si>
  <si>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</si>
  <si>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</si>
  <si>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</si>
  <si>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</si>
  <si>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</si>
  <si>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</si>
  <si>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</si>
  <si>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</si>
  <si>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</si>
  <si>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</si>
  <si>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</si>
  <si>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</si>
  <si>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</si>
  <si>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</si>
  <si>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</si>
  <si>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</si>
  <si>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</si>
  <si>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</si>
  <si>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</si>
  <si>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</si>
  <si>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</si>
  <si>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</si>
  <si>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</si>
  <si>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</si>
  <si>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</si>
  <si>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</si>
  <si>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</si>
  <si>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</si>
  <si>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</si>
  <si>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</si>
  <si>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</si>
  <si>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</si>
  <si>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</si>
  <si>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</si>
  <si>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</si>
  <si>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</si>
  <si>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</si>
  <si>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</si>
  <si>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</si>
  <si>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</si>
  <si>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</si>
  <si>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</si>
  <si>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</si>
  <si>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</si>
  <si>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</si>
  <si>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</si>
  <si>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</si>
  <si>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</si>
  <si>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</si>
  <si>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</si>
  <si>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</si>
  <si>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</si>
  <si>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</si>
  <si>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</si>
  <si>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</si>
  <si>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</si>
  <si>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</si>
  <si>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</si>
  <si>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</si>
  <si>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</si>
  <si>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</si>
  <si>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</si>
  <si>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</si>
  <si>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</si>
  <si>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</si>
  <si>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</si>
  <si>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</si>
  <si>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</si>
  <si>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</si>
  <si>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</si>
  <si>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</si>
  <si>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</si>
  <si>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</si>
  <si>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</si>
  <si>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</si>
  <si>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</si>
  <si>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</si>
  <si>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</si>
  <si>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</si>
  <si>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</si>
  <si>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</si>
  <si>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</si>
  <si>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</si>
  <si>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</si>
  <si>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</si>
  <si>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</si>
  <si>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</si>
  <si>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</si>
  <si>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</si>
  <si>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</si>
  <si>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</si>
  <si>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</si>
  <si>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</si>
  <si>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</si>
  <si>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</si>
  <si>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</si>
  <si>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</si>
  <si>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</si>
  <si>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</si>
  <si>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</si>
  <si>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</si>
  <si>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</si>
  <si>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</si>
  <si>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</si>
  <si>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</si>
  <si>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</si>
  <si>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</si>
  <si>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</si>
  <si>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</si>
  <si>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</si>
  <si>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</si>
  <si>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</si>
  <si>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</si>
  <si>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</si>
  <si>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</si>
  <si>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</si>
  <si>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</si>
  <si>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</si>
  <si>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</si>
  <si>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</si>
  <si>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</si>
  <si>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</si>
  <si>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Suministro de ventilador y flexómetro</t>
  </si>
  <si>
    <t>Miguel Ángel García Díaz</t>
  </si>
  <si>
    <t>44304653Y</t>
  </si>
  <si>
    <t>Informe de cumplimiento ejercicios 2015, 2016 y 2017 a la Sociedad "Ferrocarriles de Gran Canaria, S.A.U."</t>
  </si>
  <si>
    <t>B35883313</t>
  </si>
  <si>
    <t>Miguel ángel Ramírez Auditores, S.L.P.</t>
  </si>
  <si>
    <t>Estado Provisional</t>
  </si>
  <si>
    <t>Exento de IGIC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</si>
</sst>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4">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0" fillId="0" borderId="19" xfId="0" applyBorder="1" applyAlignment="1" applyProtection="1">
      <alignment horizontal="center" vertical="center" wrapText="1"/>
      <protection locked="0"/>
    </xf>
    <xf numFmtId="49" fontId="21" fillId="0" borderId="0" xfId="4" applyNumberFormat="1" applyProtection="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7">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tabSelected="1" zoomScaleNormal="100" workbookViewId="0">
      <selection activeCell="C15" sqref="C15"/>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31" t="s">
        <v>25</v>
      </c>
      <c r="B1" s="131"/>
      <c r="C1" s="131"/>
      <c r="D1" s="131"/>
      <c r="E1" s="21"/>
      <c r="F1" s="22"/>
      <c r="G1" s="22"/>
      <c r="H1" s="22"/>
      <c r="I1" s="22"/>
      <c r="J1" s="23"/>
      <c r="K1" s="23"/>
      <c r="BB1" s="19" t="s">
        <v>58</v>
      </c>
      <c r="BC1" s="20" t="s">
        <v>59</v>
      </c>
      <c r="BD1" s="62" t="s">
        <v>350</v>
      </c>
      <c r="BE1" s="73"/>
      <c r="BF1" s="11" t="s">
        <v>27</v>
      </c>
      <c r="BG1" s="12" t="s">
        <v>26</v>
      </c>
      <c r="BJ1" s="59" t="s">
        <v>19266</v>
      </c>
      <c r="BK1" s="62" t="s">
        <v>19267</v>
      </c>
      <c r="BM1" s="133" t="s">
        <v>234</v>
      </c>
      <c r="BN1" s="133"/>
      <c r="BO1" s="133"/>
      <c r="BP1" s="133"/>
      <c r="BQ1" s="133"/>
      <c r="BR1" s="133"/>
      <c r="BS1" s="133"/>
      <c r="BT1" s="133"/>
      <c r="BU1" s="133"/>
      <c r="BV1" s="133"/>
      <c r="BW1" s="133"/>
      <c r="BX1" s="133"/>
      <c r="BY1" s="133"/>
      <c r="BZ1" s="133"/>
      <c r="CA1" s="133"/>
      <c r="CB1" s="133"/>
      <c r="CC1" s="133"/>
      <c r="CE1" s="75" t="s">
        <v>337</v>
      </c>
      <c r="CF1" s="40"/>
    </row>
    <row r="2" spans="1:85" ht="23.25" x14ac:dyDescent="0.35">
      <c r="A2" s="132" t="s">
        <v>342</v>
      </c>
      <c r="B2" s="132"/>
      <c r="C2" s="132"/>
      <c r="D2" s="132"/>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161</v>
      </c>
      <c r="D11" s="28"/>
      <c r="E11" s="23"/>
      <c r="F11" s="23"/>
      <c r="G11" s="23"/>
      <c r="H11" s="23"/>
      <c r="I11" s="23"/>
      <c r="J11" s="23"/>
      <c r="K11" s="23"/>
      <c r="AA11" s="68" t="s">
        <v>233</v>
      </c>
      <c r="AB11" s="65" t="str">
        <f>C11</f>
        <v>INTERVENCIÓN GENERAL</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INTE</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6" priority="9">
      <formula>ISBLANK(C4)</formula>
    </cfRule>
  </conditionalFormatting>
  <conditionalFormatting sqref="C7">
    <cfRule type="expression" dxfId="35" priority="8">
      <formula>ISBLANK(C7)</formula>
    </cfRule>
  </conditionalFormatting>
  <conditionalFormatting sqref="C12">
    <cfRule type="expression" dxfId="34" priority="7">
      <formula>ISBLANK(C12)</formula>
    </cfRule>
  </conditionalFormatting>
  <conditionalFormatting sqref="C6">
    <cfRule type="expression" dxfId="33" priority="6">
      <formula>ISBLANK(C6)</formula>
    </cfRule>
  </conditionalFormatting>
  <conditionalFormatting sqref="C11">
    <cfRule type="expression" dxfId="32" priority="5">
      <formula>ISBLANK(C11)</formula>
    </cfRule>
  </conditionalFormatting>
  <conditionalFormatting sqref="C5">
    <cfRule type="expression" dxfId="31" priority="4">
      <formula>ISBLANK(C5)</formula>
    </cfRule>
  </conditionalFormatting>
  <conditionalFormatting sqref="C8">
    <cfRule type="expression" dxfId="30" priority="3">
      <formula>ISBLANK($C$8)</formula>
    </cfRule>
  </conditionalFormatting>
  <conditionalFormatting sqref="C9">
    <cfRule type="expression" dxfId="29" priority="2">
      <formula>ISBLANK($C$9)</formula>
    </cfRule>
  </conditionalFormatting>
  <conditionalFormatting sqref="C10">
    <cfRule type="expression" dxfId="28"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zoomScale="90" zoomScaleNormal="90" workbookViewId="0">
      <pane ySplit="1" topLeftCell="A2" activePane="bottomLeft" state="frozen"/>
      <selection pane="bottomLeft" activeCell="R3" sqref="R3"/>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15.75" thickBot="1" x14ac:dyDescent="0.3">
      <c r="A2" s="43" t="s">
        <v>141</v>
      </c>
      <c r="B2" s="44" t="s">
        <v>128</v>
      </c>
      <c r="C2" s="43" t="s">
        <v>19397</v>
      </c>
      <c r="D2" s="44" t="s">
        <v>130</v>
      </c>
      <c r="E2" s="43" t="s">
        <v>19955</v>
      </c>
      <c r="F2" s="130" t="s">
        <v>10494</v>
      </c>
      <c r="G2" s="43" t="s">
        <v>19335</v>
      </c>
      <c r="H2" s="46">
        <v>0.01</v>
      </c>
      <c r="I2" s="47">
        <v>30.77</v>
      </c>
      <c r="J2" s="47"/>
      <c r="K2" s="47">
        <v>30.77</v>
      </c>
      <c r="L2" s="47"/>
      <c r="M2" s="43" t="s">
        <v>19953</v>
      </c>
      <c r="N2" s="48">
        <v>43336</v>
      </c>
      <c r="O2" s="44" t="s">
        <v>123</v>
      </c>
      <c r="P2" s="48"/>
      <c r="Q2" s="48"/>
      <c r="R2" s="48"/>
      <c r="S2" s="48"/>
      <c r="T2" s="129" t="s">
        <v>19957</v>
      </c>
      <c r="U2" s="43" t="s">
        <v>19956</v>
      </c>
      <c r="V2" s="43" t="s">
        <v>19569</v>
      </c>
      <c r="W2" s="48">
        <v>43336</v>
      </c>
      <c r="X2" s="43" t="s">
        <v>19962</v>
      </c>
      <c r="Y2" s="121" t="str">
        <f>IF(ISBLANK(A2),"",CONCATENATE($BF$10,"-",MID($BF$9,3,2),"-M_",A2))</f>
        <v>INTE-18-M_1</v>
      </c>
      <c r="Z2" s="45" t="str">
        <f>IF(ISBLANK(B2),"",VLOOKUP(B2,$BM$2:$BN$5,2,FALSE))</f>
        <v>C</v>
      </c>
      <c r="AA2" s="55" t="str">
        <f>UPPER(IF(ISBLANK(V2),"ES",V2))</f>
        <v>ES</v>
      </c>
      <c r="AB2" s="57">
        <f t="shared" ref="AB2" si="0">IF(ISBLANK(O2),"2",VLOOKUP(O2,$BK$2:$BL$3,2,FALSE))</f>
        <v>2</v>
      </c>
      <c r="AC2" s="55" t="str">
        <f t="shared" ref="AC2" si="1">IF(ISBLANK(X2),"Sin observaciones",X2)</f>
        <v>Exento de IGIC</v>
      </c>
      <c r="AD2" s="106" t="str">
        <f>IF(ISBLANK(G2),"35",VLOOKUP(G2,$BQ$2:$BR$55,2,FALSE))</f>
        <v>35</v>
      </c>
      <c r="AE2" s="106" t="str">
        <f>IF(ISBLANK(B2),"",VLOOKUP(Z2,$BN$2:$BO$5,2,FALSE))</f>
        <v>C</v>
      </c>
      <c r="AF2" s="113" t="str">
        <f>IF(ISBLANK(D2),"",VLOOKUP(D2,$BU$2:$BV$5,2,FALSE))</f>
        <v>4</v>
      </c>
      <c r="AG2" s="113" t="str">
        <f>IF(ISBLANK(O2),"NO",O2)</f>
        <v>NO</v>
      </c>
      <c r="AH2" s="113" t="str">
        <f>IF(ISBLANK(C2),"O",VLOOKUP(C2,$BW$2:$BX$4,2,FALSE))</f>
        <v>O</v>
      </c>
      <c r="AI2" s="113" t="str">
        <f>IF(ISBLANK(M2),"S",VLOOKUP(M2,$CA$2:$CB$3,2,FALSE))</f>
        <v>S</v>
      </c>
      <c r="AJ2" s="116">
        <f>ROUND(SUM(I2+J2),0)</f>
        <v>31</v>
      </c>
      <c r="AK2" s="116">
        <f>ROUND(H2,0)</f>
        <v>0</v>
      </c>
      <c r="AL2" s="116">
        <f>ROUND(SUM(K2+L2),0)</f>
        <v>31</v>
      </c>
      <c r="AM2" s="119">
        <f>IF(ISBLANK(W2),N2,W2)</f>
        <v>43336</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143</v>
      </c>
      <c r="B3" s="44" t="s">
        <v>127</v>
      </c>
      <c r="C3" s="43" t="s">
        <v>19397</v>
      </c>
      <c r="D3" s="43" t="s">
        <v>130</v>
      </c>
      <c r="E3" s="43" t="s">
        <v>19958</v>
      </c>
      <c r="F3" s="130" t="s">
        <v>17810</v>
      </c>
      <c r="G3" s="43" t="s">
        <v>19335</v>
      </c>
      <c r="H3" s="46">
        <v>3</v>
      </c>
      <c r="I3" s="47">
        <v>8500</v>
      </c>
      <c r="J3" s="47">
        <v>595</v>
      </c>
      <c r="K3" s="47">
        <v>8500</v>
      </c>
      <c r="L3" s="47">
        <v>595</v>
      </c>
      <c r="M3" s="43" t="s">
        <v>19953</v>
      </c>
      <c r="N3" s="48">
        <v>43417</v>
      </c>
      <c r="O3" s="44" t="s">
        <v>123</v>
      </c>
      <c r="P3" s="48"/>
      <c r="Q3" s="48"/>
      <c r="R3" s="48"/>
      <c r="S3" s="129"/>
      <c r="T3" s="129" t="s">
        <v>19959</v>
      </c>
      <c r="U3" s="43" t="s">
        <v>19960</v>
      </c>
      <c r="V3" s="43" t="s">
        <v>19569</v>
      </c>
      <c r="W3" s="48">
        <v>43465</v>
      </c>
      <c r="X3" s="43" t="s">
        <v>19961</v>
      </c>
      <c r="Y3" s="121" t="str">
        <f t="shared" ref="Y3:Y66" si="2">IF(ISBLANK(A3),"",CONCATENATE($BF$10,"-",MID($BF$9,3,2),"-M_",A3))</f>
        <v>INTE-18-M_2</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Estado Provisional</v>
      </c>
      <c r="AD3" s="106" t="str">
        <f t="shared" ref="AD3:AD66" si="7">IF(ISBLANK(G3),"35",VLOOKUP(G3,$BQ$2:$BR$55,2,FALSE))</f>
        <v>35</v>
      </c>
      <c r="AE3" s="106" t="str">
        <f t="shared" ref="AE3:AE66" si="8">IF(ISBLANK(B3),"",VLOOKUP(Z3,$BN$2:$BO$5,2,FALSE))</f>
        <v>E</v>
      </c>
      <c r="AF3" s="113" t="str">
        <f t="shared" ref="AF3:AF66" si="9">IF(ISBLANK(D3),"",VLOOKUP(D3,$BU$2:$BV$5,2,FALSE))</f>
        <v>4</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9095</v>
      </c>
      <c r="AK3" s="116">
        <f t="shared" ref="AK3:AK66" si="14">ROUND(H3,0)</f>
        <v>3</v>
      </c>
      <c r="AL3" s="116">
        <f t="shared" ref="AL3:AL66" si="15">ROUND(SUM(K3+L3),0)</f>
        <v>9095</v>
      </c>
      <c r="AM3" s="119">
        <f t="shared" ref="AM3:AM66" si="16">IF(ISBLANK(W3),N3,W3)</f>
        <v>43465</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75" thickBot="1" x14ac:dyDescent="0.3">
      <c r="A4" s="43"/>
      <c r="B4" s="44"/>
      <c r="C4" s="43"/>
      <c r="D4" s="44"/>
      <c r="E4" s="43"/>
      <c r="F4" s="43"/>
      <c r="G4" s="43"/>
      <c r="H4" s="46"/>
      <c r="I4" s="47"/>
      <c r="J4" s="47"/>
      <c r="K4" s="47"/>
      <c r="L4" s="47"/>
      <c r="M4" s="43"/>
      <c r="N4" s="48"/>
      <c r="O4" s="44"/>
      <c r="P4" s="48"/>
      <c r="Q4" s="48"/>
      <c r="R4" s="48"/>
      <c r="S4" s="48"/>
      <c r="T4" s="43"/>
      <c r="U4" s="43"/>
      <c r="V4" s="43"/>
      <c r="W4" s="48"/>
      <c r="X4" s="43"/>
      <c r="Y4" s="121" t="str">
        <f t="shared" si="2"/>
        <v/>
      </c>
      <c r="Z4" s="45" t="str">
        <f t="shared" si="3"/>
        <v/>
      </c>
      <c r="AA4" s="55" t="str">
        <f t="shared" si="4"/>
        <v>ES</v>
      </c>
      <c r="AB4" s="57" t="str">
        <f t="shared" si="5"/>
        <v>2</v>
      </c>
      <c r="AC4" s="55" t="str">
        <f t="shared" si="6"/>
        <v>Sin observaciones</v>
      </c>
      <c r="AD4" s="106" t="str">
        <f t="shared" si="7"/>
        <v>35</v>
      </c>
      <c r="AE4" s="106" t="str">
        <f t="shared" si="8"/>
        <v/>
      </c>
      <c r="AF4" s="113" t="str">
        <f t="shared" si="9"/>
        <v/>
      </c>
      <c r="AG4" s="113" t="str">
        <f t="shared" si="10"/>
        <v>NO</v>
      </c>
      <c r="AH4" s="113" t="str">
        <f t="shared" si="11"/>
        <v>O</v>
      </c>
      <c r="AI4" s="113" t="str">
        <f t="shared" si="12"/>
        <v>S</v>
      </c>
      <c r="AJ4" s="116">
        <f t="shared" si="13"/>
        <v>0</v>
      </c>
      <c r="AK4" s="116">
        <f t="shared" si="14"/>
        <v>0</v>
      </c>
      <c r="AL4" s="116">
        <f t="shared" si="15"/>
        <v>0</v>
      </c>
      <c r="AM4" s="119">
        <f t="shared" si="16"/>
        <v>0</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15.75" thickBot="1" x14ac:dyDescent="0.3">
      <c r="A5" s="43"/>
      <c r="B5" s="44"/>
      <c r="C5" s="43"/>
      <c r="D5" s="44"/>
      <c r="E5" s="43"/>
      <c r="F5" s="43"/>
      <c r="G5" s="43"/>
      <c r="H5" s="46"/>
      <c r="I5" s="47"/>
      <c r="J5" s="47"/>
      <c r="K5" s="47"/>
      <c r="L5" s="47"/>
      <c r="M5" s="43"/>
      <c r="N5" s="48"/>
      <c r="O5" s="44"/>
      <c r="P5" s="48"/>
      <c r="Q5" s="48"/>
      <c r="R5" s="48"/>
      <c r="S5" s="48"/>
      <c r="T5" s="43"/>
      <c r="U5" s="43"/>
      <c r="V5" s="43"/>
      <c r="W5" s="48"/>
      <c r="X5" s="43"/>
      <c r="Y5" s="121" t="str">
        <f t="shared" si="2"/>
        <v/>
      </c>
      <c r="Z5" s="45" t="str">
        <f t="shared" si="3"/>
        <v/>
      </c>
      <c r="AA5" s="55" t="str">
        <f t="shared" si="4"/>
        <v>ES</v>
      </c>
      <c r="AB5" s="57" t="str">
        <f t="shared" si="5"/>
        <v>2</v>
      </c>
      <c r="AC5" s="55" t="str">
        <f t="shared" si="6"/>
        <v>Sin observaciones</v>
      </c>
      <c r="AD5" s="106" t="str">
        <f t="shared" si="7"/>
        <v>35</v>
      </c>
      <c r="AE5" s="106" t="str">
        <f t="shared" si="8"/>
        <v/>
      </c>
      <c r="AF5" s="113" t="str">
        <f t="shared" si="9"/>
        <v/>
      </c>
      <c r="AG5" s="113" t="str">
        <f t="shared" si="10"/>
        <v>NO</v>
      </c>
      <c r="AH5" s="113" t="str">
        <f t="shared" si="11"/>
        <v>O</v>
      </c>
      <c r="AI5" s="113" t="str">
        <f t="shared" si="12"/>
        <v>S</v>
      </c>
      <c r="AJ5" s="116">
        <f t="shared" si="13"/>
        <v>0</v>
      </c>
      <c r="AK5" s="116">
        <f t="shared" si="14"/>
        <v>0</v>
      </c>
      <c r="AL5" s="116">
        <f t="shared" si="15"/>
        <v>0</v>
      </c>
      <c r="AM5" s="119">
        <f t="shared" si="16"/>
        <v>0</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15.75" thickBot="1" x14ac:dyDescent="0.3">
      <c r="A6" s="43"/>
      <c r="B6" s="44"/>
      <c r="C6" s="43"/>
      <c r="D6" s="44"/>
      <c r="E6" s="43"/>
      <c r="F6" s="43"/>
      <c r="G6" s="43"/>
      <c r="H6" s="46"/>
      <c r="I6" s="47"/>
      <c r="J6" s="47"/>
      <c r="K6" s="47"/>
      <c r="L6" s="47"/>
      <c r="M6" s="43"/>
      <c r="N6" s="48"/>
      <c r="O6" s="44"/>
      <c r="P6" s="48"/>
      <c r="Q6" s="48"/>
      <c r="R6" s="48"/>
      <c r="S6" s="48"/>
      <c r="T6" s="43"/>
      <c r="U6" s="43"/>
      <c r="V6" s="43"/>
      <c r="W6" s="48"/>
      <c r="X6" s="43"/>
      <c r="Y6" s="121" t="str">
        <f t="shared" si="2"/>
        <v/>
      </c>
      <c r="Z6" s="45" t="str">
        <f t="shared" si="3"/>
        <v/>
      </c>
      <c r="AA6" s="55" t="str">
        <f t="shared" si="4"/>
        <v>ES</v>
      </c>
      <c r="AB6" s="57" t="str">
        <f t="shared" si="5"/>
        <v>2</v>
      </c>
      <c r="AC6" s="55" t="str">
        <f t="shared" si="6"/>
        <v>Sin observaciones</v>
      </c>
      <c r="AD6" s="106" t="str">
        <f t="shared" si="7"/>
        <v>35</v>
      </c>
      <c r="AE6" s="106" t="str">
        <f t="shared" si="8"/>
        <v/>
      </c>
      <c r="AF6" s="113" t="str">
        <f t="shared" si="9"/>
        <v/>
      </c>
      <c r="AG6" s="113" t="str">
        <f t="shared" si="10"/>
        <v>NO</v>
      </c>
      <c r="AH6" s="113" t="str">
        <f t="shared" si="11"/>
        <v>O</v>
      </c>
      <c r="AI6" s="113" t="str">
        <f t="shared" si="12"/>
        <v>S</v>
      </c>
      <c r="AJ6" s="116">
        <f t="shared" si="13"/>
        <v>0</v>
      </c>
      <c r="AK6" s="116">
        <f t="shared" si="14"/>
        <v>0</v>
      </c>
      <c r="AL6" s="116">
        <f t="shared" si="15"/>
        <v>0</v>
      </c>
      <c r="AM6" s="119">
        <f t="shared" si="16"/>
        <v>0</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15.75" thickBot="1" x14ac:dyDescent="0.3">
      <c r="A7" s="43"/>
      <c r="B7" s="44"/>
      <c r="C7" s="43"/>
      <c r="D7" s="44"/>
      <c r="E7" s="43"/>
      <c r="F7" s="43"/>
      <c r="G7" s="43"/>
      <c r="H7" s="46"/>
      <c r="I7" s="47"/>
      <c r="J7" s="47"/>
      <c r="K7" s="47"/>
      <c r="L7" s="47"/>
      <c r="M7" s="43"/>
      <c r="N7" s="48"/>
      <c r="O7" s="44"/>
      <c r="P7" s="48"/>
      <c r="Q7" s="48"/>
      <c r="R7" s="48"/>
      <c r="S7" s="48"/>
      <c r="T7" s="43"/>
      <c r="U7" s="43"/>
      <c r="V7" s="43"/>
      <c r="W7" s="48"/>
      <c r="X7" s="43"/>
      <c r="Y7" s="121" t="str">
        <f t="shared" si="2"/>
        <v/>
      </c>
      <c r="Z7" s="45" t="str">
        <f t="shared" si="3"/>
        <v/>
      </c>
      <c r="AA7" s="55" t="str">
        <f t="shared" si="4"/>
        <v>ES</v>
      </c>
      <c r="AB7" s="57" t="str">
        <f t="shared" si="5"/>
        <v>2</v>
      </c>
      <c r="AC7" s="55" t="str">
        <f t="shared" si="6"/>
        <v>Sin observaciones</v>
      </c>
      <c r="AD7" s="106" t="str">
        <f t="shared" si="7"/>
        <v>35</v>
      </c>
      <c r="AE7" s="106" t="str">
        <f t="shared" si="8"/>
        <v/>
      </c>
      <c r="AF7" s="113" t="str">
        <f t="shared" si="9"/>
        <v/>
      </c>
      <c r="AG7" s="113" t="str">
        <f t="shared" si="10"/>
        <v>NO</v>
      </c>
      <c r="AH7" s="113" t="str">
        <f t="shared" si="11"/>
        <v>O</v>
      </c>
      <c r="AI7" s="113" t="str">
        <f t="shared" si="12"/>
        <v>S</v>
      </c>
      <c r="AJ7" s="116">
        <f t="shared" si="13"/>
        <v>0</v>
      </c>
      <c r="AK7" s="116">
        <f t="shared" si="14"/>
        <v>0</v>
      </c>
      <c r="AL7" s="116">
        <f t="shared" si="15"/>
        <v>0</v>
      </c>
      <c r="AM7" s="119">
        <f t="shared" si="16"/>
        <v>0</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15.75" thickBot="1" x14ac:dyDescent="0.3">
      <c r="A8" s="43"/>
      <c r="B8" s="44"/>
      <c r="C8" s="43"/>
      <c r="D8" s="44"/>
      <c r="E8" s="43"/>
      <c r="F8" s="43"/>
      <c r="G8" s="43"/>
      <c r="H8" s="46"/>
      <c r="I8" s="47"/>
      <c r="J8" s="47"/>
      <c r="K8" s="47"/>
      <c r="L8" s="47"/>
      <c r="M8" s="43"/>
      <c r="N8" s="48"/>
      <c r="O8" s="44"/>
      <c r="P8" s="48"/>
      <c r="Q8" s="48"/>
      <c r="R8" s="48"/>
      <c r="S8" s="48"/>
      <c r="T8" s="43"/>
      <c r="U8" s="43"/>
      <c r="V8" s="43"/>
      <c r="W8" s="48"/>
      <c r="X8" s="43"/>
      <c r="Y8" s="121" t="str">
        <f t="shared" si="2"/>
        <v/>
      </c>
      <c r="Z8" s="45" t="str">
        <f t="shared" si="3"/>
        <v/>
      </c>
      <c r="AA8" s="55" t="str">
        <f t="shared" si="4"/>
        <v>ES</v>
      </c>
      <c r="AB8" s="57" t="str">
        <f t="shared" si="5"/>
        <v>2</v>
      </c>
      <c r="AC8" s="55" t="str">
        <f t="shared" si="6"/>
        <v>Sin observaciones</v>
      </c>
      <c r="AD8" s="106" t="str">
        <f t="shared" si="7"/>
        <v>35</v>
      </c>
      <c r="AE8" s="106" t="str">
        <f t="shared" si="8"/>
        <v/>
      </c>
      <c r="AF8" s="113" t="str">
        <f t="shared" si="9"/>
        <v/>
      </c>
      <c r="AG8" s="113" t="str">
        <f t="shared" si="10"/>
        <v>NO</v>
      </c>
      <c r="AH8" s="113" t="str">
        <f t="shared" si="11"/>
        <v>O</v>
      </c>
      <c r="AI8" s="113" t="str">
        <f t="shared" si="12"/>
        <v>S</v>
      </c>
      <c r="AJ8" s="116">
        <f t="shared" si="13"/>
        <v>0</v>
      </c>
      <c r="AK8" s="116">
        <f t="shared" si="14"/>
        <v>0</v>
      </c>
      <c r="AL8" s="116">
        <f t="shared" si="15"/>
        <v>0</v>
      </c>
      <c r="AM8" s="119">
        <f t="shared" si="16"/>
        <v>0</v>
      </c>
      <c r="BE8" s="74" t="s">
        <v>233</v>
      </c>
      <c r="BF8" s="65" t="str">
        <f>Entidad!AB11</f>
        <v>INTERVENCIÓN GENERAL</v>
      </c>
      <c r="BG8" s="72"/>
      <c r="BH8" s="72"/>
      <c r="BO8" s="74" t="s">
        <v>19390</v>
      </c>
      <c r="BP8" s="74" t="s">
        <v>19392</v>
      </c>
      <c r="BQ8" s="97" t="s">
        <v>19290</v>
      </c>
      <c r="BR8" s="98" t="s">
        <v>304</v>
      </c>
    </row>
    <row r="9" spans="1:80" x14ac:dyDescent="0.25">
      <c r="A9" s="43"/>
      <c r="B9" s="44"/>
      <c r="C9" s="43"/>
      <c r="D9" s="44"/>
      <c r="E9" s="43"/>
      <c r="F9" s="43"/>
      <c r="G9" s="43"/>
      <c r="H9" s="46"/>
      <c r="I9" s="47"/>
      <c r="J9" s="47"/>
      <c r="K9" s="47"/>
      <c r="L9" s="47"/>
      <c r="M9" s="43"/>
      <c r="N9" s="48"/>
      <c r="O9" s="44"/>
      <c r="P9" s="48"/>
      <c r="Q9" s="48"/>
      <c r="R9" s="48"/>
      <c r="S9" s="48"/>
      <c r="T9" s="43"/>
      <c r="U9" s="43"/>
      <c r="V9" s="43"/>
      <c r="W9" s="48"/>
      <c r="X9" s="43"/>
      <c r="Y9" s="121" t="str">
        <f t="shared" si="2"/>
        <v/>
      </c>
      <c r="Z9" s="45" t="str">
        <f t="shared" si="3"/>
        <v/>
      </c>
      <c r="AA9" s="55" t="str">
        <f t="shared" si="4"/>
        <v>ES</v>
      </c>
      <c r="AB9" s="57" t="str">
        <f t="shared" si="5"/>
        <v>2</v>
      </c>
      <c r="AC9" s="55" t="str">
        <f t="shared" si="6"/>
        <v>Sin observaciones</v>
      </c>
      <c r="AD9" s="106" t="str">
        <f t="shared" si="7"/>
        <v>35</v>
      </c>
      <c r="AE9" s="106" t="str">
        <f t="shared" si="8"/>
        <v/>
      </c>
      <c r="AF9" s="113" t="str">
        <f t="shared" si="9"/>
        <v/>
      </c>
      <c r="AG9" s="113" t="str">
        <f t="shared" si="10"/>
        <v>NO</v>
      </c>
      <c r="AH9" s="113" t="str">
        <f t="shared" si="11"/>
        <v>O</v>
      </c>
      <c r="AI9" s="113" t="str">
        <f t="shared" si="12"/>
        <v>S</v>
      </c>
      <c r="AJ9" s="116">
        <f t="shared" si="13"/>
        <v>0</v>
      </c>
      <c r="AK9" s="116">
        <f t="shared" si="14"/>
        <v>0</v>
      </c>
      <c r="AL9" s="116">
        <f t="shared" si="15"/>
        <v>0</v>
      </c>
      <c r="AM9" s="119">
        <f t="shared" si="16"/>
        <v>0</v>
      </c>
      <c r="BE9" s="72" t="s">
        <v>23</v>
      </c>
      <c r="BF9" s="10" t="str">
        <f>Entidad!AB12</f>
        <v>2018</v>
      </c>
      <c r="BG9" s="72"/>
      <c r="BH9" s="72"/>
      <c r="BI9" s="75" t="s">
        <v>19424</v>
      </c>
      <c r="BO9" s="74" t="s">
        <v>33</v>
      </c>
      <c r="BP9" s="74" t="s">
        <v>19393</v>
      </c>
      <c r="BQ9" s="97" t="s">
        <v>19291</v>
      </c>
      <c r="BR9" s="98" t="s">
        <v>305</v>
      </c>
    </row>
    <row r="10" spans="1:80" ht="15.75" thickBot="1" x14ac:dyDescent="0.3">
      <c r="A10" s="43"/>
      <c r="B10" s="44"/>
      <c r="C10" s="43"/>
      <c r="D10" s="44"/>
      <c r="E10" s="43"/>
      <c r="F10" s="43"/>
      <c r="G10" s="43"/>
      <c r="H10" s="46"/>
      <c r="I10" s="47"/>
      <c r="J10" s="47"/>
      <c r="K10" s="47"/>
      <c r="L10" s="47"/>
      <c r="M10" s="43"/>
      <c r="N10" s="48"/>
      <c r="O10" s="44"/>
      <c r="P10" s="48"/>
      <c r="Q10" s="48"/>
      <c r="R10" s="48"/>
      <c r="S10" s="48"/>
      <c r="T10" s="43"/>
      <c r="U10" s="43"/>
      <c r="V10" s="43"/>
      <c r="W10" s="48"/>
      <c r="X10" s="43"/>
      <c r="Y10" s="121" t="str">
        <f t="shared" si="2"/>
        <v/>
      </c>
      <c r="Z10" s="45" t="str">
        <f t="shared" si="3"/>
        <v/>
      </c>
      <c r="AA10" s="55" t="str">
        <f t="shared" si="4"/>
        <v>ES</v>
      </c>
      <c r="AB10" s="57" t="str">
        <f t="shared" si="5"/>
        <v>2</v>
      </c>
      <c r="AC10" s="55" t="str">
        <f t="shared" si="6"/>
        <v>Sin observaciones</v>
      </c>
      <c r="AD10" s="106" t="str">
        <f t="shared" si="7"/>
        <v>35</v>
      </c>
      <c r="AE10" s="106" t="str">
        <f t="shared" si="8"/>
        <v/>
      </c>
      <c r="AF10" s="113" t="str">
        <f t="shared" si="9"/>
        <v/>
      </c>
      <c r="AG10" s="113" t="str">
        <f t="shared" si="10"/>
        <v>NO</v>
      </c>
      <c r="AH10" s="113" t="str">
        <f t="shared" si="11"/>
        <v>O</v>
      </c>
      <c r="AI10" s="113" t="str">
        <f t="shared" si="12"/>
        <v>S</v>
      </c>
      <c r="AJ10" s="116">
        <f t="shared" si="13"/>
        <v>0</v>
      </c>
      <c r="AK10" s="116">
        <f t="shared" si="14"/>
        <v>0</v>
      </c>
      <c r="AL10" s="116">
        <f t="shared" si="15"/>
        <v>0</v>
      </c>
      <c r="AM10" s="119">
        <f t="shared" si="16"/>
        <v>0</v>
      </c>
      <c r="BE10" s="74" t="s">
        <v>19279</v>
      </c>
      <c r="BF10" s="104" t="str">
        <f>Entidad!AB13</f>
        <v>INTE</v>
      </c>
      <c r="BG10" s="72"/>
      <c r="BH10" s="72"/>
      <c r="BI10" s="108" t="s">
        <v>123</v>
      </c>
      <c r="BO10" s="74" t="s">
        <v>34</v>
      </c>
      <c r="BP10" s="74" t="s">
        <v>19394</v>
      </c>
      <c r="BQ10" s="97" t="s">
        <v>19292</v>
      </c>
      <c r="BR10" s="98" t="s">
        <v>306</v>
      </c>
    </row>
    <row r="11" spans="1:80" x14ac:dyDescent="0.25">
      <c r="A11" s="43"/>
      <c r="B11" s="44"/>
      <c r="C11" s="43"/>
      <c r="D11" s="44"/>
      <c r="E11" s="43"/>
      <c r="F11" s="43"/>
      <c r="G11" s="43"/>
      <c r="H11" s="46"/>
      <c r="I11" s="47"/>
      <c r="J11" s="47"/>
      <c r="K11" s="47"/>
      <c r="L11" s="47"/>
      <c r="M11" s="43"/>
      <c r="N11" s="48"/>
      <c r="O11" s="44"/>
      <c r="P11" s="48"/>
      <c r="Q11" s="48"/>
      <c r="R11" s="48"/>
      <c r="S11" s="48"/>
      <c r="T11" s="43"/>
      <c r="U11" s="43"/>
      <c r="V11" s="43"/>
      <c r="W11" s="48"/>
      <c r="X11" s="43"/>
      <c r="Y11" s="121" t="str">
        <f t="shared" si="2"/>
        <v/>
      </c>
      <c r="Z11" s="45" t="str">
        <f t="shared" si="3"/>
        <v/>
      </c>
      <c r="AA11" s="55" t="str">
        <f t="shared" si="4"/>
        <v>ES</v>
      </c>
      <c r="AB11" s="57" t="str">
        <f t="shared" si="5"/>
        <v>2</v>
      </c>
      <c r="AC11" s="55" t="str">
        <f t="shared" si="6"/>
        <v>Sin observaciones</v>
      </c>
      <c r="AD11" s="106" t="str">
        <f t="shared" si="7"/>
        <v>35</v>
      </c>
      <c r="AE11" s="106" t="str">
        <f t="shared" si="8"/>
        <v/>
      </c>
      <c r="AF11" s="113" t="str">
        <f t="shared" si="9"/>
        <v/>
      </c>
      <c r="AG11" s="113" t="str">
        <f t="shared" si="10"/>
        <v>NO</v>
      </c>
      <c r="AH11" s="113" t="str">
        <f t="shared" si="11"/>
        <v>O</v>
      </c>
      <c r="AI11" s="113" t="str">
        <f t="shared" si="12"/>
        <v>S</v>
      </c>
      <c r="AJ11" s="116">
        <f t="shared" si="13"/>
        <v>0</v>
      </c>
      <c r="AK11" s="116">
        <f t="shared" si="14"/>
        <v>0</v>
      </c>
      <c r="AL11" s="116">
        <f t="shared" si="15"/>
        <v>0</v>
      </c>
      <c r="AM11" s="119">
        <f t="shared" si="16"/>
        <v>0</v>
      </c>
      <c r="BE11" s="74" t="s">
        <v>351</v>
      </c>
      <c r="BF11" s="104" t="str">
        <f>Entidad!AB14</f>
        <v>C</v>
      </c>
      <c r="BG11" s="72"/>
      <c r="BH11" s="72"/>
      <c r="BO11" s="74" t="s">
        <v>35</v>
      </c>
      <c r="BP11" s="74" t="s">
        <v>19388</v>
      </c>
      <c r="BQ11" s="97" t="s">
        <v>19293</v>
      </c>
      <c r="BR11" s="98" t="s">
        <v>307</v>
      </c>
    </row>
    <row r="12" spans="1:80" ht="15.75" thickBot="1" x14ac:dyDescent="0.3">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25">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75" thickBot="1" x14ac:dyDescent="0.3">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25">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25">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25">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25">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25">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25">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7" priority="70">
      <formula>ISBLANK(A2)</formula>
    </cfRule>
  </conditionalFormatting>
  <conditionalFormatting sqref="O2:O3000">
    <cfRule type="expression" dxfId="26" priority="65">
      <formula>ISBLANK(O2)</formula>
    </cfRule>
  </conditionalFormatting>
  <conditionalFormatting sqref="H2:H3000">
    <cfRule type="expression" dxfId="25" priority="67">
      <formula>ISBLANK(H2)</formula>
    </cfRule>
  </conditionalFormatting>
  <conditionalFormatting sqref="I2:I3000">
    <cfRule type="expression" dxfId="24" priority="66">
      <formula>ISBLANK(I2)</formula>
    </cfRule>
  </conditionalFormatting>
  <conditionalFormatting sqref="U2:U3000">
    <cfRule type="expression" dxfId="23" priority="34">
      <formula>ISBLANK(U2)</formula>
    </cfRule>
  </conditionalFormatting>
  <conditionalFormatting sqref="V2:V3000">
    <cfRule type="expression" dxfId="22" priority="4">
      <formula>ISBLANK(V2)</formula>
    </cfRule>
  </conditionalFormatting>
  <conditionalFormatting sqref="T2 T4:T3000">
    <cfRule type="expression" dxfId="21" priority="52">
      <formula>ISBLANK(T2)</formula>
    </cfRule>
  </conditionalFormatting>
  <conditionalFormatting sqref="E2 E4:E3000">
    <cfRule type="expression" dxfId="20" priority="41">
      <formula>ISBLANK(E2)</formula>
    </cfRule>
  </conditionalFormatting>
  <conditionalFormatting sqref="J2:J3000">
    <cfRule type="expression" dxfId="19" priority="40">
      <formula>ISBLANK(J2)</formula>
    </cfRule>
  </conditionalFormatting>
  <conditionalFormatting sqref="K2:K3000">
    <cfRule type="expression" dxfId="18" priority="39">
      <formula>ISBLANK(K2)</formula>
    </cfRule>
  </conditionalFormatting>
  <conditionalFormatting sqref="L2:L3000">
    <cfRule type="expression" dxfId="17" priority="38">
      <formula>ISBLANK(L2)</formula>
    </cfRule>
  </conditionalFormatting>
  <conditionalFormatting sqref="N2:N3000">
    <cfRule type="expression" dxfId="16" priority="37">
      <formula>ISBLANK(N2)</formula>
    </cfRule>
  </conditionalFormatting>
  <conditionalFormatting sqref="G2:G3000">
    <cfRule type="expression" dxfId="15" priority="32">
      <formula>ISBLANK(G2)</formula>
    </cfRule>
  </conditionalFormatting>
  <conditionalFormatting sqref="P2:P3000">
    <cfRule type="expression" dxfId="14" priority="72">
      <formula>EXACT(AB2,"1")</formula>
    </cfRule>
  </conditionalFormatting>
  <conditionalFormatting sqref="Q2:Q3000">
    <cfRule type="expression" dxfId="13" priority="73">
      <formula>EXACT(AB2,"1")</formula>
    </cfRule>
  </conditionalFormatting>
  <conditionalFormatting sqref="S2 S4:S3000">
    <cfRule type="expression" dxfId="12" priority="76">
      <formula>EXACT(AB2,"1")</formula>
    </cfRule>
  </conditionalFormatting>
  <conditionalFormatting sqref="B2:C3000">
    <cfRule type="expression" dxfId="11" priority="14">
      <formula>ISBLANK(B2)</formula>
    </cfRule>
  </conditionalFormatting>
  <conditionalFormatting sqref="D2 D4:D3000">
    <cfRule type="expression" dxfId="10" priority="3">
      <formula>AND(EXACT(Z2,"C"),ISBLANK(D2))</formula>
    </cfRule>
  </conditionalFormatting>
  <conditionalFormatting sqref="R2:R3000">
    <cfRule type="expression" dxfId="9" priority="12">
      <formula>EXACT(AB2,"1")</formula>
    </cfRule>
  </conditionalFormatting>
  <conditionalFormatting sqref="X2:X3000">
    <cfRule type="expression" dxfId="8" priority="11">
      <formula>ISBLANK(X2)</formula>
    </cfRule>
  </conditionalFormatting>
  <conditionalFormatting sqref="F2:F3000">
    <cfRule type="expression" dxfId="7" priority="5">
      <formula>ISBLANK(F2)</formula>
    </cfRule>
  </conditionalFormatting>
  <conditionalFormatting sqref="C2:C3000">
    <cfRule type="expression" dxfId="6" priority="9">
      <formula>ISBLANK(C2)</formula>
    </cfRule>
  </conditionalFormatting>
  <conditionalFormatting sqref="W2:W3000">
    <cfRule type="expression" dxfId="5" priority="7">
      <formula>ISBLANK(W2)</formula>
    </cfRule>
  </conditionalFormatting>
  <conditionalFormatting sqref="M2:M3000">
    <cfRule type="expression" dxfId="4" priority="6">
      <formula>ISBLANK(M2)</formula>
    </cfRule>
  </conditionalFormatting>
  <conditionalFormatting sqref="D3:E3">
    <cfRule type="expression" dxfId="3" priority="2">
      <formula>ISBLANK(D3)</formula>
    </cfRule>
  </conditionalFormatting>
  <conditionalFormatting sqref="S3:T3">
    <cfRule type="expression" dxfId="2" priority="1">
      <formula>ISBLANK(S3)</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0"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3"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8709" workbookViewId="0">
      <selection activeCell="A8731" sqref="A8731"/>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103"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2019-02-20T10:52:51Z</cp:lastPrinted>
  <dcterms:created xsi:type="dcterms:W3CDTF">2019-01-14T08:13:27Z</dcterms:created>
  <dcterms:modified xsi:type="dcterms:W3CDTF">2019-02-20T11:00:37Z</dcterms:modified>
</cp:coreProperties>
</file>