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cont\Comun\AUDIENCIA DE CUENTAS\2018\CONTRATACIÓN MENOR 2018\SERVICIOS CGC\Asuntos Generales - Definitivo\"/>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J11" i="2" l="1"/>
  <c r="I11" i="2"/>
  <c r="J9" i="2"/>
  <c r="I9" i="2"/>
  <c r="I2" i="2"/>
  <c r="J2" i="2" s="1"/>
  <c r="K11" i="2" l="1"/>
  <c r="L11" i="2" l="1"/>
  <c r="L9" i="2"/>
  <c r="K9" i="2"/>
  <c r="L2" i="2" l="1"/>
  <c r="K2" i="2"/>
  <c r="Y3" i="2" l="1"/>
  <c r="Z3" i="2"/>
  <c r="AE3" i="2" s="1"/>
  <c r="AA3" i="2"/>
  <c r="AB3" i="2"/>
  <c r="AC3" i="2"/>
  <c r="AD3" i="2"/>
  <c r="AF3" i="2"/>
  <c r="AG3" i="2"/>
  <c r="AH3" i="2"/>
  <c r="AI3" i="2"/>
  <c r="AJ3" i="2"/>
  <c r="AK3" i="2"/>
  <c r="AL3" i="2"/>
  <c r="AM3" i="2"/>
  <c r="Y4" i="2"/>
  <c r="Z4" i="2"/>
  <c r="AE4" i="2" s="1"/>
  <c r="AA4" i="2"/>
  <c r="AB4" i="2"/>
  <c r="AC4" i="2"/>
  <c r="AD4" i="2"/>
  <c r="AF4" i="2"/>
  <c r="AG4" i="2"/>
  <c r="AH4" i="2"/>
  <c r="AI4" i="2"/>
  <c r="AJ4" i="2"/>
  <c r="AK4" i="2"/>
  <c r="AL4" i="2"/>
  <c r="AM4" i="2"/>
  <c r="Y5" i="2"/>
  <c r="Z5" i="2"/>
  <c r="AE5" i="2" s="1"/>
  <c r="AA5" i="2"/>
  <c r="AB5" i="2"/>
  <c r="AC5" i="2"/>
  <c r="AD5" i="2"/>
  <c r="AF5" i="2"/>
  <c r="AG5" i="2"/>
  <c r="AH5" i="2"/>
  <c r="AI5" i="2"/>
  <c r="AJ5" i="2"/>
  <c r="AK5" i="2"/>
  <c r="AL5" i="2"/>
  <c r="AM5" i="2"/>
  <c r="Y6" i="2"/>
  <c r="Z6" i="2"/>
  <c r="AE6" i="2" s="1"/>
  <c r="AA6" i="2"/>
  <c r="AB6" i="2"/>
  <c r="AC6" i="2"/>
  <c r="AD6" i="2"/>
  <c r="AF6" i="2"/>
  <c r="AG6" i="2"/>
  <c r="AH6" i="2"/>
  <c r="AI6" i="2"/>
  <c r="AJ6" i="2"/>
  <c r="AK6" i="2"/>
  <c r="AL6" i="2"/>
  <c r="AM6" i="2"/>
  <c r="Y7" i="2"/>
  <c r="Z7" i="2"/>
  <c r="AE7" i="2" s="1"/>
  <c r="AA7" i="2"/>
  <c r="AB7" i="2"/>
  <c r="AC7" i="2"/>
  <c r="AD7" i="2"/>
  <c r="AF7" i="2"/>
  <c r="AG7" i="2"/>
  <c r="AH7" i="2"/>
  <c r="AI7" i="2"/>
  <c r="AJ7" i="2"/>
  <c r="AK7" i="2"/>
  <c r="AL7" i="2"/>
  <c r="AM7" i="2"/>
  <c r="Y8" i="2"/>
  <c r="Z8" i="2"/>
  <c r="AE8" i="2" s="1"/>
  <c r="AA8" i="2"/>
  <c r="AB8" i="2"/>
  <c r="AC8" i="2"/>
  <c r="AD8" i="2"/>
  <c r="AF8" i="2"/>
  <c r="AG8" i="2"/>
  <c r="AH8" i="2"/>
  <c r="AI8" i="2"/>
  <c r="AJ8" i="2"/>
  <c r="AK8" i="2"/>
  <c r="AL8" i="2"/>
  <c r="AM8" i="2"/>
  <c r="Y9" i="2"/>
  <c r="Z9" i="2"/>
  <c r="AE9" i="2" s="1"/>
  <c r="AA9" i="2"/>
  <c r="AB9" i="2"/>
  <c r="AC9" i="2"/>
  <c r="AD9" i="2"/>
  <c r="AF9" i="2"/>
  <c r="AG9" i="2"/>
  <c r="AH9" i="2"/>
  <c r="AI9" i="2"/>
  <c r="AJ9" i="2"/>
  <c r="AK9" i="2"/>
  <c r="AL9" i="2"/>
  <c r="AM9" i="2"/>
  <c r="Y10" i="2"/>
  <c r="Z10" i="2"/>
  <c r="AE10" i="2" s="1"/>
  <c r="AA10" i="2"/>
  <c r="AB10" i="2"/>
  <c r="AC10" i="2"/>
  <c r="AD10" i="2"/>
  <c r="AF10" i="2"/>
  <c r="AG10" i="2"/>
  <c r="AH10" i="2"/>
  <c r="AI10" i="2"/>
  <c r="AJ10" i="2"/>
  <c r="AK10" i="2"/>
  <c r="AL10" i="2"/>
  <c r="AM10" i="2"/>
  <c r="Y11" i="2"/>
  <c r="Z11" i="2"/>
  <c r="AE11" i="2" s="1"/>
  <c r="AA11" i="2"/>
  <c r="AB11" i="2"/>
  <c r="AC11" i="2"/>
  <c r="AD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E13" i="2" s="1"/>
  <c r="AA13" i="2"/>
  <c r="AB13" i="2"/>
  <c r="AC13" i="2"/>
  <c r="AD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<sst xmlns="http://schemas.openxmlformats.org/spreadsheetml/2006/main" count="20313" uniqueCount="20014">
  <si>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</si>
  <si>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</si>
  <si>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</si>
  <si>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</si>
  <si>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</si>
  <si>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</si>
  <si>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</si>
  <si>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</si>
  <si>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</si>
  <si>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</si>
  <si>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</si>
  <si>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</si>
  <si>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</si>
  <si>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</si>
  <si>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</si>
  <si>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</si>
  <si>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</si>
  <si>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</si>
  <si>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</si>
  <si>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</si>
  <si>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</si>
  <si>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</si>
  <si>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</si>
  <si>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</si>
  <si>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</si>
  <si>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</si>
  <si>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</si>
  <si>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</si>
  <si>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</si>
  <si>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</si>
  <si>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</si>
  <si>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</si>
  <si>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</si>
  <si>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</si>
  <si>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</si>
  <si>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</si>
  <si>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</si>
  <si>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</si>
  <si>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</si>
  <si>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</si>
  <si>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</si>
  <si>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</si>
  <si>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</si>
  <si>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</si>
  <si>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</si>
  <si>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</si>
  <si>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</si>
  <si>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</si>
  <si>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</si>
  <si>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</si>
  <si>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</si>
  <si>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</si>
  <si>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</si>
  <si>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</si>
  <si>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</si>
  <si>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</si>
  <si>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</si>
  <si>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</si>
  <si>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</si>
  <si>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</si>
  <si>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</si>
  <si>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</si>
  <si>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</si>
  <si>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</si>
  <si>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</si>
  <si>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</si>
  <si>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</si>
  <si>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</si>
  <si>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</si>
  <si>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</si>
  <si>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</si>
  <si>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</si>
  <si>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</si>
  <si>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</si>
  <si>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</si>
  <si>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</si>
  <si>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</si>
  <si>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</si>
  <si>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</si>
  <si>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</si>
  <si>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</si>
  <si>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</si>
  <si>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</si>
  <si>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</si>
  <si>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</si>
  <si>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</si>
  <si>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</si>
  <si>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</si>
  <si>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</si>
  <si>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</si>
  <si>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</si>
  <si>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</si>
  <si>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</si>
  <si>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</si>
  <si>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</si>
  <si>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</si>
  <si>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</si>
  <si>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</si>
  <si>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</si>
  <si>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</si>
  <si>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</si>
  <si>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</si>
  <si>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</si>
  <si>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</si>
  <si>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</si>
  <si>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</si>
  <si>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</si>
  <si>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</si>
  <si>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</si>
  <si>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</si>
  <si>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</si>
  <si>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</si>
  <si>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</si>
  <si>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</si>
  <si>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</si>
  <si>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</si>
  <si>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</si>
  <si>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</si>
  <si>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</si>
  <si>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</si>
  <si>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</si>
  <si>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</si>
  <si>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</si>
  <si>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</si>
  <si>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</si>
  <si>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</si>
  <si>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</si>
  <si>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</si>
  <si>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</si>
  <si>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</si>
  <si>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</si>
  <si>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</si>
  <si>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</si>
  <si>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</si>
  <si>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</si>
  <si>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</si>
  <si>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</si>
  <si>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</si>
  <si>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</si>
  <si>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</si>
  <si>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</si>
  <si>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</si>
  <si>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</si>
  <si>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</si>
  <si>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</si>
  <si>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</si>
  <si>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</si>
  <si>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</si>
  <si>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</si>
  <si>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</si>
  <si>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</si>
  <si>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</si>
  <si>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</si>
  <si>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</si>
  <si>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</si>
  <si>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</si>
  <si>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</si>
  <si>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</si>
  <si>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</si>
  <si>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</si>
  <si>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</si>
  <si>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</si>
  <si>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</si>
  <si>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</si>
  <si>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</si>
  <si>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</si>
  <si>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</si>
  <si>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</si>
  <si>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</si>
  <si>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</si>
  <si>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</si>
  <si>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</si>
  <si>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</si>
  <si>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</si>
  <si>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</si>
  <si>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</si>
  <si>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</si>
  <si>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</si>
  <si>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</si>
  <si>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</si>
  <si>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</si>
  <si>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</si>
  <si>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</si>
  <si>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</si>
  <si>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</si>
  <si>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</si>
  <si>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</si>
  <si>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</si>
  <si>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</si>
  <si>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</si>
  <si>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</si>
  <si>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</si>
  <si>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</si>
  <si>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</si>
  <si>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</si>
  <si>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</si>
  <si>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</si>
  <si>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</si>
  <si>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</si>
  <si>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</si>
  <si>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</si>
  <si>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</si>
  <si>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</si>
  <si>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</si>
  <si>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</si>
  <si>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</si>
  <si>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</si>
  <si>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</si>
  <si>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</si>
  <si>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</si>
  <si>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</si>
  <si>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</si>
  <si>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</si>
  <si>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</si>
  <si>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</si>
  <si>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</si>
  <si>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</si>
  <si>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</si>
  <si>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</si>
  <si>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</si>
  <si>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</si>
  <si>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</si>
  <si>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</si>
  <si>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</si>
  <si>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</si>
  <si>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</si>
  <si>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</si>
  <si>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</si>
  <si>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</si>
  <si>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</si>
  <si>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</si>
  <si>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</si>
  <si>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</si>
  <si>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</si>
  <si>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</si>
  <si>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</si>
  <si>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</si>
  <si>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</si>
  <si>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</si>
  <si>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</si>
  <si>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</si>
  <si>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</si>
  <si>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</si>
  <si>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</si>
  <si>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</si>
  <si>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</si>
  <si>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</si>
  <si>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</si>
  <si>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</si>
  <si>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</si>
  <si>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</si>
  <si>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</si>
  <si>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</si>
  <si>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</si>
  <si>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</si>
  <si>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</si>
  <si>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</si>
  <si>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</si>
  <si>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</si>
  <si>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</si>
  <si>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</si>
  <si>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</si>
  <si>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</si>
  <si>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</si>
  <si>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</si>
  <si>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</si>
  <si>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</si>
  <si>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</si>
  <si>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</si>
  <si>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</si>
  <si>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</si>
  <si>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</si>
  <si>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</si>
  <si>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</si>
  <si>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</si>
  <si>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</si>
  <si>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</si>
  <si>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</si>
  <si>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</si>
  <si>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</si>
  <si>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</si>
  <si>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</si>
  <si>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</si>
  <si>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</si>
  <si>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</si>
  <si>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</si>
  <si>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</si>
  <si>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</si>
  <si>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</si>
  <si>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</si>
  <si>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</si>
  <si>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</si>
  <si>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</si>
  <si>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</si>
  <si>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</si>
  <si>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</si>
  <si>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</si>
  <si>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</si>
  <si>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</si>
  <si>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</si>
  <si>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</si>
  <si>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</si>
  <si>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</si>
  <si>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</si>
  <si>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</si>
  <si>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</si>
  <si>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</si>
  <si>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</si>
  <si>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</si>
  <si>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</si>
  <si>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</si>
  <si>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</si>
  <si>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</si>
  <si>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</si>
  <si>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</si>
  <si>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</si>
  <si>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</si>
  <si>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</si>
  <si>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</si>
  <si>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</si>
  <si>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</si>
  <si>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</si>
  <si>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</si>
  <si>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</si>
  <si>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</si>
  <si>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</si>
  <si>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</si>
  <si>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</si>
  <si>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</si>
  <si>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</si>
  <si>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</si>
  <si>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</si>
  <si>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</si>
  <si>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</si>
  <si>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</si>
  <si>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</si>
  <si>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</si>
  <si>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</si>
  <si>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</si>
  <si>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</si>
  <si>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</si>
  <si>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</si>
  <si>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</si>
  <si>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</si>
  <si>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</si>
  <si>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</si>
  <si>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</si>
  <si>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</si>
  <si>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</si>
  <si>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</si>
  <si>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</si>
  <si>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</si>
  <si>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</si>
  <si>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</si>
  <si>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</si>
  <si>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</si>
  <si>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</si>
  <si>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</si>
  <si>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</si>
  <si>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</si>
  <si>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</si>
  <si>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</si>
  <si>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</si>
  <si>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</si>
  <si>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</si>
  <si>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</si>
  <si>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</si>
  <si>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</si>
  <si>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</si>
  <si>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</si>
  <si>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</si>
  <si>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</si>
  <si>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</si>
  <si>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</si>
  <si>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</si>
  <si>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</si>
  <si>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</si>
  <si>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</si>
  <si>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</si>
  <si>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</si>
  <si>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</si>
  <si>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</si>
  <si>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</si>
  <si>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</si>
  <si>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</si>
  <si>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</si>
  <si>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</si>
  <si>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</si>
  <si>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</si>
  <si>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</si>
  <si>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</si>
  <si>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</si>
  <si>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</si>
  <si>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</si>
  <si>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</si>
  <si>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</si>
  <si>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</si>
  <si>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</si>
  <si>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</si>
  <si>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</si>
  <si>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</si>
  <si>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</si>
  <si>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</si>
  <si>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</si>
  <si>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</si>
  <si>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</si>
  <si>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</si>
  <si>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</si>
  <si>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</si>
  <si>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</si>
  <si>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</si>
  <si>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</si>
  <si>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</si>
  <si>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</si>
  <si>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</si>
  <si>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</si>
  <si>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</si>
  <si>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</si>
  <si>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</si>
  <si>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</si>
  <si>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</si>
  <si>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</si>
  <si>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</si>
  <si>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</si>
  <si>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</si>
  <si>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</si>
  <si>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</si>
  <si>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</si>
  <si>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</si>
  <si>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</si>
  <si>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</si>
  <si>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</si>
  <si>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</si>
  <si>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</si>
  <si>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</si>
  <si>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</si>
  <si>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</si>
  <si>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</si>
  <si>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</si>
  <si>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</si>
  <si>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</si>
  <si>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</si>
  <si>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</si>
  <si>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</si>
  <si>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</si>
  <si>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</si>
  <si>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</si>
  <si>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</si>
  <si>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</si>
  <si>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</si>
  <si>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</si>
  <si>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</si>
  <si>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</si>
  <si>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</si>
  <si>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</si>
  <si>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</si>
  <si>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</si>
  <si>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</si>
  <si>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</si>
  <si>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</si>
  <si>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</si>
  <si>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</si>
  <si>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</si>
  <si>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</si>
  <si>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</si>
  <si>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</si>
  <si>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</si>
  <si>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</si>
  <si>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</si>
  <si>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</si>
  <si>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</si>
  <si>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</si>
  <si>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</si>
  <si>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</si>
  <si>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</si>
  <si>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</si>
  <si>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</si>
  <si>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</si>
  <si>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</si>
  <si>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</si>
  <si>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</si>
  <si>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</si>
  <si>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</si>
  <si>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</si>
  <si>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</si>
  <si>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</si>
  <si>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</si>
  <si>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</si>
  <si>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</si>
  <si>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</si>
  <si>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</si>
  <si>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</si>
  <si>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</si>
  <si>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</si>
  <si>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</si>
  <si>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</si>
  <si>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</si>
  <si>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</si>
  <si>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</si>
  <si>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</si>
  <si>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</si>
  <si>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</si>
  <si>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</si>
  <si>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</si>
  <si>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</si>
  <si>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</si>
  <si>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</si>
  <si>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</si>
  <si>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</si>
  <si>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</si>
  <si>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</si>
  <si>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</si>
  <si>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</si>
  <si>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</si>
  <si>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</si>
  <si>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</si>
  <si>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</si>
  <si>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</si>
  <si>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</si>
  <si>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</si>
  <si>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</si>
  <si>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</si>
  <si>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</si>
  <si>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</si>
  <si>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</si>
  <si>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</si>
  <si>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</si>
  <si>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</si>
  <si>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</si>
  <si>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</si>
  <si>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</si>
  <si>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</si>
  <si>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</si>
  <si>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</si>
  <si>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</si>
  <si>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</si>
  <si>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</si>
  <si>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</si>
  <si>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</si>
  <si>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</si>
  <si>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</si>
  <si>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</si>
  <si>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</si>
  <si>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</si>
  <si>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</si>
  <si>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</si>
  <si>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</si>
  <si>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</si>
  <si>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</si>
  <si>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</si>
  <si>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</si>
  <si>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</si>
  <si>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</si>
  <si>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</si>
  <si>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</si>
  <si>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</si>
  <si>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</si>
  <si>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</si>
  <si>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</si>
  <si>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</si>
  <si>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</si>
  <si>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</si>
  <si>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</si>
  <si>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</si>
  <si>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</si>
  <si>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</si>
  <si>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</si>
  <si>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</si>
  <si>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</si>
  <si>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</si>
  <si>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</si>
  <si>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</si>
  <si>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</si>
  <si>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</si>
  <si>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</si>
  <si>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</si>
  <si>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</si>
  <si>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</si>
  <si>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</si>
  <si>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</si>
  <si>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</si>
  <si>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</si>
  <si>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</si>
  <si>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</si>
  <si>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</si>
  <si>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</si>
  <si>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</si>
  <si>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</si>
  <si>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</si>
  <si>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</si>
  <si>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</si>
  <si>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</si>
  <si>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</si>
  <si>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</si>
  <si>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</si>
  <si>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</si>
  <si>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</si>
  <si>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</si>
  <si>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</si>
  <si>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</si>
  <si>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</si>
  <si>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</si>
  <si>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</si>
  <si>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</si>
  <si>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</si>
  <si>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</si>
  <si>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</si>
  <si>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</si>
  <si>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</si>
  <si>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</si>
  <si>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</si>
  <si>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</si>
  <si>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</si>
  <si>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</si>
  <si>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</si>
  <si>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</si>
  <si>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</si>
  <si>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</si>
  <si>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</si>
  <si>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</si>
  <si>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</si>
  <si>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</si>
  <si>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</si>
  <si>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</si>
  <si>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</si>
  <si>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</si>
  <si>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</si>
  <si>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</si>
  <si>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</si>
  <si>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</si>
  <si>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</si>
  <si>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</si>
  <si>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</si>
  <si>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</si>
  <si>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</si>
  <si>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</si>
  <si>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</si>
  <si>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</si>
  <si>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</si>
  <si>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</si>
  <si>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</si>
  <si>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</si>
  <si>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</si>
  <si>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</si>
  <si>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</si>
  <si>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</si>
  <si>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</si>
  <si>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</si>
  <si>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</si>
  <si>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</si>
  <si>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</si>
  <si>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</si>
  <si>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</si>
  <si>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</si>
  <si>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</si>
  <si>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</si>
  <si>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</si>
  <si>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</si>
  <si>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</si>
  <si>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</si>
  <si>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</si>
  <si>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</si>
  <si>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</si>
  <si>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</si>
  <si>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</si>
  <si>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</si>
  <si>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</si>
  <si>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</si>
  <si>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</si>
  <si>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</si>
  <si>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</si>
  <si>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</si>
  <si>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</si>
  <si>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</si>
  <si>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</si>
  <si>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</si>
  <si>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</si>
  <si>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</si>
  <si>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</si>
  <si>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</si>
  <si>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</si>
  <si>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</si>
  <si>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</si>
  <si>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</si>
  <si>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</si>
  <si>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</si>
  <si>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</si>
  <si>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</si>
  <si>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</si>
  <si>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</si>
  <si>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</si>
  <si>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</si>
  <si>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</si>
  <si>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</si>
  <si>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</si>
  <si>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</si>
  <si>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</si>
  <si>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</si>
  <si>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</si>
  <si>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</si>
  <si>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</si>
  <si>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</si>
  <si>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</si>
  <si>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</si>
  <si>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</si>
  <si>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</si>
  <si>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</si>
  <si>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</si>
  <si>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</si>
  <si>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</si>
  <si>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</si>
  <si>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</si>
  <si>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</si>
  <si>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</si>
  <si>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</si>
  <si>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</si>
  <si>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</si>
  <si>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</si>
  <si>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</si>
  <si>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</si>
  <si>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</si>
  <si>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</si>
  <si>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</si>
  <si>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</si>
  <si>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</si>
  <si>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</si>
  <si>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</si>
  <si>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</si>
  <si>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</si>
  <si>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</si>
  <si>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</si>
  <si>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</si>
  <si>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</si>
  <si>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</si>
  <si>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</si>
  <si>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</si>
  <si>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</si>
  <si>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</si>
  <si>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</si>
  <si>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</si>
  <si>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</si>
  <si>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</si>
  <si>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</si>
  <si>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</si>
  <si>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</si>
  <si>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</si>
  <si>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</si>
  <si>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</si>
  <si>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</si>
  <si>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</si>
  <si>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</si>
  <si>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</si>
  <si>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</si>
  <si>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</si>
  <si>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</si>
  <si>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</si>
  <si>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</si>
  <si>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</si>
  <si>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</si>
  <si>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</si>
  <si>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</si>
  <si>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</si>
  <si>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</si>
  <si>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</si>
  <si>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</si>
  <si>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</si>
  <si>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</si>
  <si>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</si>
  <si>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</si>
  <si>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</si>
  <si>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</si>
  <si>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</si>
  <si>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</si>
  <si>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</si>
  <si>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</si>
  <si>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</si>
  <si>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</si>
  <si>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</si>
  <si>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</si>
  <si>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</si>
  <si>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</si>
  <si>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</si>
  <si>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</si>
  <si>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</si>
  <si>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</si>
  <si>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</si>
  <si>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</si>
  <si>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</si>
  <si>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</si>
  <si>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</si>
  <si>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</si>
  <si>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</si>
  <si>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</si>
  <si>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</si>
  <si>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</si>
  <si>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</si>
  <si>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</si>
  <si>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</si>
  <si>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</si>
  <si>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</si>
  <si>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</si>
  <si>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</si>
  <si>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</si>
  <si>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</si>
  <si>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</si>
  <si>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</si>
  <si>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</si>
  <si>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</si>
  <si>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</si>
  <si>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</si>
  <si>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</si>
  <si>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</si>
  <si>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</si>
  <si>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</si>
  <si>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</si>
  <si>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</si>
  <si>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</si>
  <si>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</si>
  <si>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</si>
  <si>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</si>
  <si>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</si>
  <si>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</si>
  <si>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</si>
  <si>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</si>
  <si>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</si>
  <si>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</si>
  <si>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</si>
  <si>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</si>
  <si>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</si>
  <si>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</si>
  <si>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</si>
  <si>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</si>
  <si>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</si>
  <si>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</si>
  <si>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</si>
  <si>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</si>
  <si>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</si>
  <si>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</si>
  <si>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</si>
  <si>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</si>
  <si>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</si>
  <si>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</si>
  <si>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</si>
  <si>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</si>
  <si>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</si>
  <si>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</si>
  <si>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</si>
  <si>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</si>
  <si>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</si>
  <si>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</si>
  <si>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</si>
  <si>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</si>
  <si>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</si>
  <si>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</si>
  <si>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</si>
  <si>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</si>
  <si>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</si>
  <si>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</si>
  <si>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</si>
  <si>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</si>
  <si>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</si>
  <si>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</si>
  <si>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</si>
  <si>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</si>
  <si>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</si>
  <si>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</si>
  <si>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</si>
  <si>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</si>
  <si>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</si>
  <si>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</si>
  <si>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</si>
  <si>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</si>
  <si>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</si>
  <si>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</si>
  <si>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</si>
  <si>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</si>
  <si>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</si>
  <si>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</si>
  <si>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</si>
  <si>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</si>
  <si>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</si>
  <si>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</si>
  <si>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</si>
  <si>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</si>
  <si>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</si>
  <si>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</si>
  <si>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</si>
  <si>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</si>
  <si>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</si>
  <si>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</si>
  <si>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</si>
  <si>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</si>
  <si>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</si>
  <si>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</si>
  <si>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</si>
  <si>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</si>
  <si>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</si>
  <si>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</si>
  <si>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</si>
  <si>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</si>
  <si>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</si>
  <si>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</si>
  <si>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</si>
  <si>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</si>
  <si>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</si>
  <si>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</si>
  <si>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</si>
  <si>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</si>
  <si>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</si>
  <si>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</si>
  <si>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</si>
  <si>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</si>
  <si>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</si>
  <si>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</si>
  <si>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</si>
  <si>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</si>
  <si>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</si>
  <si>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</si>
  <si>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</si>
  <si>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</si>
  <si>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</si>
  <si>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</si>
  <si>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</si>
  <si>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</si>
  <si>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</si>
  <si>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</si>
  <si>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</si>
  <si>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</si>
  <si>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</si>
  <si>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</si>
  <si>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</si>
  <si>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</si>
  <si>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</si>
  <si>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</si>
  <si>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</si>
  <si>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</si>
  <si>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</si>
  <si>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</si>
  <si>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</si>
  <si>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</si>
  <si>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</si>
  <si>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</si>
  <si>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</si>
  <si>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</si>
  <si>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</si>
  <si>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</si>
  <si>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</si>
  <si>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</si>
  <si>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</si>
  <si>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</si>
  <si>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</si>
  <si>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</si>
  <si>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</si>
  <si>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</si>
  <si>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</si>
  <si>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</si>
  <si>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</si>
  <si>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</si>
  <si>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</si>
  <si>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</si>
  <si>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</si>
  <si>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</si>
  <si>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</si>
  <si>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</si>
  <si>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</si>
  <si>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</si>
  <si>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</si>
  <si>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</si>
  <si>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</si>
  <si>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</si>
  <si>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</si>
  <si>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</si>
  <si>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</si>
  <si>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</si>
  <si>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</si>
  <si>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</si>
  <si>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</si>
  <si>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</si>
  <si>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</si>
  <si>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</si>
  <si>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</si>
  <si>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</si>
  <si>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</si>
  <si>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</si>
  <si>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</si>
  <si>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</si>
  <si>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</si>
  <si>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</si>
  <si>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</si>
  <si>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</si>
  <si>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</si>
  <si>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</si>
  <si>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</si>
  <si>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</si>
  <si>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</si>
  <si>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</si>
  <si>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</si>
  <si>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</si>
  <si>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</si>
  <si>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</si>
  <si>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</si>
  <si>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</si>
  <si>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</si>
  <si>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</si>
  <si>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</si>
  <si>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</si>
  <si>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</si>
  <si>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</si>
  <si>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</si>
  <si>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</si>
  <si>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</si>
  <si>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</si>
  <si>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</si>
  <si>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</si>
  <si>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</si>
  <si>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</si>
  <si>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</si>
  <si>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</si>
  <si>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</si>
  <si>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</si>
  <si>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</si>
  <si>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</si>
  <si>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</si>
  <si>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</si>
  <si>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</si>
  <si>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</si>
  <si>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</si>
  <si>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</si>
  <si>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</si>
  <si>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</si>
  <si>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</si>
  <si>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</si>
  <si>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</si>
  <si>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</si>
  <si>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</si>
  <si>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</si>
  <si>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</si>
  <si>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</si>
  <si>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</si>
  <si>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</si>
  <si>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</si>
  <si>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</si>
  <si>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</si>
  <si>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</si>
  <si>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</si>
  <si>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</si>
  <si>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</si>
  <si>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</si>
  <si>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</si>
  <si>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</si>
  <si>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</si>
  <si>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</si>
  <si>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</si>
  <si>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</si>
  <si>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</si>
  <si>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</si>
  <si>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</si>
  <si>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</si>
  <si>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</si>
  <si>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</si>
  <si>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</si>
  <si>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</si>
  <si>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</si>
  <si>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</si>
  <si>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</si>
  <si>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</si>
  <si>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</si>
  <si>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</si>
  <si>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</si>
  <si>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</si>
  <si>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</si>
  <si>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</si>
  <si>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</si>
  <si>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</si>
  <si>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</si>
  <si>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</si>
  <si>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</si>
  <si>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</si>
  <si>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</si>
  <si>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</si>
  <si>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</si>
  <si>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</si>
  <si>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</si>
  <si>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</si>
  <si>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</si>
  <si>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</si>
  <si>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</si>
  <si>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</si>
  <si>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</si>
  <si>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</si>
  <si>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</si>
  <si>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</si>
  <si>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</si>
  <si>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</si>
  <si>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</si>
  <si>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</si>
  <si>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</si>
  <si>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</si>
  <si>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</si>
  <si>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</si>
  <si>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</si>
  <si>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</si>
  <si>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</si>
  <si>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</si>
  <si>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</si>
  <si>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</si>
  <si>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</si>
  <si>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</si>
  <si>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</si>
  <si>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</si>
  <si>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</si>
  <si>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</si>
  <si>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</si>
  <si>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</si>
  <si>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</si>
  <si>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</si>
  <si>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</si>
  <si>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</si>
  <si>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</si>
  <si>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</si>
  <si>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</si>
  <si>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</si>
  <si>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</si>
  <si>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</si>
  <si>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</si>
  <si>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</si>
  <si>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</si>
  <si>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</si>
  <si>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</si>
  <si>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</si>
  <si>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</si>
  <si>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</si>
  <si>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</si>
  <si>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</si>
  <si>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</si>
  <si>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</si>
  <si>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</si>
  <si>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</si>
  <si>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</si>
  <si>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</si>
  <si>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</si>
  <si>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</si>
  <si>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</si>
  <si>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</si>
  <si>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</si>
  <si>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</si>
  <si>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</si>
  <si>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</si>
  <si>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</si>
  <si>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</si>
  <si>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</si>
  <si>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</si>
  <si>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</si>
  <si>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</si>
  <si>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</si>
  <si>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</si>
  <si>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</si>
  <si>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</si>
  <si>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</si>
  <si>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</si>
  <si>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</si>
  <si>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</si>
  <si>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</si>
  <si>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</si>
  <si>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</si>
  <si>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</si>
  <si>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</si>
  <si>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</si>
  <si>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</si>
  <si>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</si>
  <si>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</si>
  <si>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</si>
  <si>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</si>
  <si>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</si>
  <si>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</si>
  <si>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</si>
  <si>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</si>
  <si>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</si>
  <si>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</si>
  <si>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</si>
  <si>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</si>
  <si>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</si>
  <si>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</si>
  <si>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</si>
  <si>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</si>
  <si>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</si>
  <si>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</si>
  <si>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</si>
  <si>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</si>
  <si>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</si>
  <si>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</si>
  <si>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</si>
  <si>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</si>
  <si>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</si>
  <si>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</si>
  <si>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</si>
  <si>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</si>
  <si>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</si>
  <si>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</si>
  <si>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</si>
  <si>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</si>
  <si>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</si>
  <si>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</si>
  <si>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</si>
  <si>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</si>
  <si>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</si>
  <si>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</si>
  <si>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</si>
  <si>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</si>
  <si>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</si>
  <si>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</si>
  <si>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</si>
  <si>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</si>
  <si>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</si>
  <si>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</si>
  <si>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</si>
  <si>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</si>
  <si>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</si>
  <si>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</si>
  <si>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</si>
  <si>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</si>
  <si>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</si>
  <si>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</si>
  <si>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</si>
  <si>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</si>
  <si>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</si>
  <si>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</si>
  <si>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</si>
  <si>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</si>
  <si>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</si>
  <si>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</si>
  <si>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</si>
  <si>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</si>
  <si>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</si>
  <si>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</si>
  <si>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</si>
  <si>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</si>
  <si>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</si>
  <si>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</si>
  <si>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</si>
  <si>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</si>
  <si>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</si>
  <si>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</si>
  <si>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</si>
  <si>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</si>
  <si>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</si>
  <si>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</si>
  <si>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</si>
  <si>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</si>
  <si>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</si>
  <si>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</si>
  <si>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</si>
  <si>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</si>
  <si>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</si>
  <si>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</si>
  <si>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</si>
  <si>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</si>
  <si>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</si>
  <si>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</si>
  <si>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</si>
  <si>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</si>
  <si>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</si>
  <si>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</si>
  <si>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</si>
  <si>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</si>
  <si>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</si>
  <si>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</si>
  <si>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</si>
  <si>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</si>
  <si>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</si>
  <si>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</si>
  <si>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</si>
  <si>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</si>
  <si>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</si>
  <si>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</si>
  <si>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</si>
  <si>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</si>
  <si>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</si>
  <si>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</si>
  <si>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</si>
  <si>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</si>
  <si>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</si>
  <si>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</si>
  <si>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</si>
  <si>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</si>
  <si>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</si>
  <si>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</si>
  <si>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</si>
  <si>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</si>
  <si>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</si>
  <si>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</si>
  <si>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</si>
  <si>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</si>
  <si>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</si>
  <si>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</si>
  <si>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</si>
  <si>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</si>
  <si>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</si>
  <si>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</si>
  <si>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</si>
  <si>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</si>
  <si>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</si>
  <si>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</si>
  <si>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</si>
  <si>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</si>
  <si>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</si>
  <si>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</si>
  <si>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</si>
  <si>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</si>
  <si>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</si>
  <si>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</si>
  <si>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</si>
  <si>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</si>
  <si>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</si>
  <si>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</si>
  <si>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</si>
  <si>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</si>
  <si>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</si>
  <si>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</si>
  <si>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</si>
  <si>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</si>
  <si>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</si>
  <si>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</si>
  <si>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</si>
  <si>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</si>
  <si>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</si>
  <si>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</si>
  <si>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</si>
  <si>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</si>
  <si>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</si>
  <si>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</si>
  <si>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</si>
  <si>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</si>
  <si>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</si>
  <si>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</si>
  <si>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</si>
  <si>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</si>
  <si>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</si>
  <si>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</si>
  <si>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</si>
  <si>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</si>
  <si>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</si>
  <si>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</si>
  <si>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</si>
  <si>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</si>
  <si>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</si>
  <si>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</si>
  <si>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</si>
  <si>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</si>
  <si>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</si>
  <si>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</si>
  <si>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</si>
  <si>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</si>
  <si>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</si>
  <si>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</si>
  <si>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</si>
  <si>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</si>
  <si>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</si>
  <si>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</si>
  <si>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</si>
  <si>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</si>
  <si>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</si>
  <si>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</si>
  <si>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</si>
  <si>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</si>
  <si>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</si>
  <si>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</si>
  <si>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</si>
  <si>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</si>
  <si>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</si>
  <si>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</si>
  <si>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</si>
  <si>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</si>
  <si>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</si>
  <si>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</si>
  <si>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</si>
  <si>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</si>
  <si>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</si>
  <si>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</si>
  <si>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</si>
  <si>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</si>
  <si>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</si>
  <si>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</si>
  <si>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</si>
  <si>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</si>
  <si>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</si>
  <si>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</si>
  <si>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</si>
  <si>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</si>
  <si>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</si>
  <si>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</si>
  <si>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</si>
  <si>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</si>
  <si>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</si>
  <si>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</si>
  <si>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</si>
  <si>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</si>
  <si>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</si>
  <si>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</si>
  <si>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</si>
  <si>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</si>
  <si>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</si>
  <si>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</si>
  <si>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</si>
  <si>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</si>
  <si>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</si>
  <si>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</si>
  <si>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</si>
  <si>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</si>
  <si>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</si>
  <si>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</si>
  <si>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</si>
  <si>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</si>
  <si>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</si>
  <si>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</si>
  <si>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</si>
  <si>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</si>
  <si>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</si>
  <si>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</si>
  <si>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</si>
  <si>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</si>
  <si>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</si>
  <si>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</si>
  <si>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</si>
  <si>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</si>
  <si>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</si>
  <si>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</si>
  <si>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</si>
  <si>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</si>
  <si>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</si>
  <si>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</si>
  <si>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</si>
  <si>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</si>
  <si>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</si>
  <si>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</si>
  <si>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</si>
  <si>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</si>
  <si>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</si>
  <si>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</si>
  <si>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</si>
  <si>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</si>
  <si>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</si>
  <si>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</si>
  <si>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</si>
  <si>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</si>
  <si>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</si>
  <si>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</si>
  <si>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</si>
  <si>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</si>
  <si>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</si>
  <si>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</si>
  <si>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</si>
  <si>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</si>
  <si>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</si>
  <si>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</si>
  <si>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</si>
  <si>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</si>
  <si>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</si>
  <si>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</si>
  <si>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</si>
  <si>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</si>
  <si>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</si>
  <si>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</si>
  <si>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</si>
  <si>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</si>
  <si>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</si>
  <si>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</si>
  <si>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</si>
  <si>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</si>
  <si>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</si>
  <si>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</si>
  <si>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</si>
  <si>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</si>
  <si>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</si>
  <si>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</si>
  <si>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</si>
  <si>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</si>
  <si>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</si>
  <si>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</si>
  <si>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</si>
  <si>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</si>
  <si>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</si>
  <si>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</si>
  <si>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</si>
  <si>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</si>
  <si>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</si>
  <si>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</si>
  <si>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</si>
  <si>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</si>
  <si>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</si>
  <si>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</si>
  <si>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</si>
  <si>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</si>
  <si>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</si>
  <si>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</si>
  <si>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</si>
  <si>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</si>
  <si>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</si>
  <si>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</si>
  <si>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</si>
  <si>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</si>
  <si>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</si>
  <si>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</si>
  <si>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</si>
  <si>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</si>
  <si>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</si>
  <si>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</si>
  <si>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</si>
  <si>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</si>
  <si>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</si>
  <si>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</si>
  <si>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</si>
  <si>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</si>
  <si>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</si>
  <si>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</si>
  <si>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</si>
  <si>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</si>
  <si>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</si>
  <si>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</si>
  <si>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</si>
  <si>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</si>
  <si>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</si>
  <si>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</si>
  <si>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</si>
  <si>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</si>
  <si>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</si>
  <si>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</si>
  <si>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</si>
  <si>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</si>
  <si>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</si>
  <si>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</si>
  <si>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</si>
  <si>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</si>
  <si>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</si>
  <si>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</si>
  <si>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</si>
  <si>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</si>
  <si>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</si>
  <si>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</si>
  <si>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</si>
  <si>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</si>
  <si>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</si>
  <si>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</si>
  <si>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</si>
  <si>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</si>
  <si>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</si>
  <si>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</si>
  <si>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</si>
  <si>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</si>
  <si>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</si>
  <si>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</si>
  <si>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</si>
  <si>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</si>
  <si>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</si>
  <si>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</si>
  <si>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</si>
  <si>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</si>
  <si>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</si>
  <si>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</si>
  <si>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</si>
  <si>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</si>
  <si>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</si>
  <si>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</si>
  <si>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</si>
  <si>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</si>
  <si>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</si>
  <si>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</si>
  <si>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</si>
  <si>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</si>
  <si>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</si>
  <si>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</si>
  <si>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</si>
  <si>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</si>
  <si>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</si>
  <si>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</si>
  <si>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</si>
  <si>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</si>
  <si>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</si>
  <si>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</si>
  <si>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</si>
  <si>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</si>
  <si>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</si>
  <si>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</si>
  <si>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</si>
  <si>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</si>
  <si>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</si>
  <si>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</si>
  <si>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</si>
  <si>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</si>
  <si>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</si>
  <si>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</si>
  <si>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</si>
  <si>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</si>
  <si>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</si>
  <si>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</si>
  <si>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</si>
  <si>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</si>
  <si>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</si>
  <si>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</si>
  <si>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</si>
  <si>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</si>
  <si>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</si>
  <si>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</si>
  <si>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</si>
  <si>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</si>
  <si>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</si>
  <si>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</si>
  <si>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</si>
  <si>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</si>
  <si>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</si>
  <si>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</si>
  <si>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</si>
  <si>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</si>
  <si>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</si>
  <si>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</si>
  <si>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</si>
  <si>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</si>
  <si>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</si>
  <si>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</si>
  <si>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</si>
  <si>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</si>
  <si>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</si>
  <si>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</si>
  <si>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</si>
  <si>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</si>
  <si>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</si>
  <si>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</si>
  <si>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</si>
  <si>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</si>
  <si>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</si>
  <si>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</si>
  <si>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</si>
  <si>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</si>
  <si>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</si>
  <si>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</si>
  <si>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</si>
  <si>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</si>
  <si>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</si>
  <si>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</si>
  <si>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</si>
  <si>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</si>
  <si>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</si>
  <si>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</si>
  <si>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</si>
  <si>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</si>
  <si>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</si>
  <si>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</si>
  <si>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</si>
  <si>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</si>
  <si>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</si>
  <si>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</si>
  <si>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</si>
  <si>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</si>
  <si>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</si>
  <si>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</si>
  <si>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</si>
  <si>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</si>
  <si>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</si>
  <si>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</si>
  <si>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</si>
  <si>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</si>
  <si>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</si>
  <si>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</si>
  <si>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</si>
  <si>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</si>
  <si>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</si>
  <si>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</si>
  <si>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</si>
  <si>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</si>
  <si>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</si>
  <si>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</si>
  <si>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</si>
  <si>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</si>
  <si>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</si>
  <si>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</si>
  <si>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</si>
  <si>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</si>
  <si>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</si>
  <si>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</si>
  <si>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</si>
  <si>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</si>
  <si>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</si>
  <si>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</si>
  <si>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</si>
  <si>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</si>
  <si>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</si>
  <si>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</si>
  <si>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</si>
  <si>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</si>
  <si>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</si>
  <si>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</si>
  <si>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</si>
  <si>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</si>
  <si>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</si>
  <si>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</si>
  <si>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</si>
  <si>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</si>
  <si>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</si>
  <si>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</si>
  <si>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</si>
  <si>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</si>
  <si>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</si>
  <si>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</si>
  <si>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</si>
  <si>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</si>
  <si>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</si>
  <si>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</si>
  <si>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</si>
  <si>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</si>
  <si>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</si>
  <si>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</si>
  <si>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</si>
  <si>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</si>
  <si>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</si>
  <si>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</si>
  <si>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</si>
  <si>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</si>
  <si>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</si>
  <si>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</si>
  <si>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</si>
  <si>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</si>
  <si>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</si>
  <si>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</si>
  <si>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</si>
  <si>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</si>
  <si>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</si>
  <si>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</si>
  <si>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</si>
  <si>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</si>
  <si>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</si>
  <si>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</si>
  <si>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</si>
  <si>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</si>
  <si>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</si>
  <si>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</si>
  <si>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</si>
  <si>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</si>
  <si>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</si>
  <si>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</si>
  <si>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</si>
  <si>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</si>
  <si>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</si>
  <si>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</si>
  <si>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</si>
  <si>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</si>
  <si>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</si>
  <si>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</si>
  <si>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</si>
  <si>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</si>
  <si>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</si>
  <si>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</si>
  <si>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</si>
  <si>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</si>
  <si>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</si>
  <si>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</si>
  <si>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</si>
  <si>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</si>
  <si>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</si>
  <si>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</si>
  <si>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</si>
  <si>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</si>
  <si>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</si>
  <si>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</si>
  <si>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</si>
  <si>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</si>
  <si>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</si>
  <si>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</si>
  <si>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</si>
  <si>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</si>
  <si>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</si>
  <si>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</si>
  <si>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</si>
  <si>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</si>
  <si>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</si>
  <si>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</si>
  <si>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</si>
  <si>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</si>
  <si>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</si>
  <si>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</si>
  <si>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</si>
  <si>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</si>
  <si>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</si>
  <si>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</si>
  <si>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</si>
  <si>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</si>
  <si>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</si>
  <si>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</si>
  <si>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</si>
  <si>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</si>
  <si>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</si>
  <si>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</si>
  <si>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</si>
  <si>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</si>
  <si>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</si>
  <si>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</si>
  <si>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</si>
  <si>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</si>
  <si>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</si>
  <si>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</si>
  <si>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</si>
  <si>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</si>
  <si>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</si>
  <si>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</si>
  <si>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</si>
  <si>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</si>
  <si>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</si>
  <si>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</si>
  <si>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</si>
  <si>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</si>
  <si>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</si>
  <si>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</si>
  <si>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</si>
  <si>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</si>
  <si>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</si>
  <si>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</si>
  <si>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</si>
  <si>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</si>
  <si>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</si>
  <si>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</si>
  <si>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</si>
  <si>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</si>
  <si>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</si>
  <si>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</si>
  <si>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</si>
  <si>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</si>
  <si>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</si>
  <si>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</si>
  <si>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</si>
  <si>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</si>
  <si>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</si>
  <si>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</si>
  <si>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</si>
  <si>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</si>
  <si>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</si>
  <si>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</si>
  <si>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</si>
  <si>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</si>
  <si>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</si>
  <si>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</si>
  <si>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</si>
  <si>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</si>
  <si>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</si>
  <si>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</si>
  <si>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</si>
  <si>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</si>
  <si>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</si>
  <si>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</si>
  <si>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</si>
  <si>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</si>
  <si>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</si>
  <si>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</si>
  <si>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</si>
  <si>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</si>
  <si>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</si>
  <si>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</si>
  <si>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</si>
  <si>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</si>
  <si>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</si>
  <si>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</si>
  <si>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</si>
  <si>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</si>
  <si>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</si>
  <si>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</si>
  <si>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</si>
  <si>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</si>
  <si>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</si>
  <si>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</si>
  <si>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</si>
  <si>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</si>
  <si>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</si>
  <si>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</si>
  <si>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</si>
  <si>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</si>
  <si>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</si>
  <si>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</si>
  <si>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</si>
  <si>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</si>
  <si>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</si>
  <si>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</si>
  <si>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</si>
  <si>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</si>
  <si>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</si>
  <si>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</si>
  <si>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</si>
  <si>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</si>
  <si>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</si>
  <si>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</si>
  <si>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</si>
  <si>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</si>
  <si>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</si>
  <si>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</si>
  <si>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</si>
  <si>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</si>
  <si>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</si>
  <si>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</si>
  <si>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</si>
  <si>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</si>
  <si>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</si>
  <si>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</si>
  <si>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</si>
  <si>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</si>
  <si>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</si>
  <si>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</si>
  <si>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</si>
  <si>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</si>
  <si>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</si>
  <si>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</si>
  <si>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</si>
  <si>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</si>
  <si>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</si>
  <si>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</si>
  <si>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</si>
  <si>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</si>
  <si>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</si>
  <si>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</si>
  <si>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</si>
  <si>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</si>
  <si>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</si>
  <si>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</si>
  <si>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</si>
  <si>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</si>
  <si>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</si>
  <si>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</si>
  <si>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</si>
  <si>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</si>
  <si>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</si>
  <si>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</si>
  <si>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</si>
  <si>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</si>
  <si>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</si>
  <si>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</si>
  <si>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</si>
  <si>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</si>
  <si>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</si>
  <si>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</si>
  <si>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</si>
  <si>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</si>
  <si>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</si>
  <si>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</si>
  <si>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</si>
  <si>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</si>
  <si>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</si>
  <si>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</si>
  <si>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</si>
  <si>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</si>
  <si>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</si>
  <si>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</si>
  <si>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</si>
  <si>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</si>
  <si>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</si>
  <si>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</si>
  <si>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</si>
  <si>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</si>
  <si>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</si>
  <si>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</si>
  <si>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</si>
  <si>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</si>
  <si>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</si>
  <si>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</si>
  <si>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</si>
  <si>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</si>
  <si>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</si>
  <si>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</si>
  <si>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</si>
  <si>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</si>
  <si>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</si>
  <si>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</si>
  <si>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</si>
  <si>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</si>
  <si>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</si>
  <si>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</si>
  <si>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</si>
  <si>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</si>
  <si>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</si>
  <si>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</si>
  <si>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</si>
  <si>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</si>
  <si>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</si>
  <si>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</si>
  <si>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</si>
  <si>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</si>
  <si>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</si>
  <si>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</si>
  <si>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</si>
  <si>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</si>
  <si>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</si>
  <si>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</si>
  <si>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</si>
  <si>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</si>
  <si>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</si>
  <si>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</si>
  <si>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</si>
  <si>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</si>
  <si>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</si>
  <si>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</si>
  <si>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</si>
  <si>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</si>
  <si>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</si>
  <si>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</si>
  <si>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</si>
  <si>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</si>
  <si>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</si>
  <si>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</si>
  <si>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</si>
  <si>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</si>
  <si>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</si>
  <si>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</si>
  <si>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</si>
  <si>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</si>
  <si>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</si>
  <si>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</si>
  <si>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</si>
  <si>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</si>
  <si>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</si>
  <si>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</si>
  <si>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</si>
  <si>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</si>
  <si>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</si>
  <si>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</si>
  <si>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</si>
  <si>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</si>
  <si>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</si>
  <si>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</si>
  <si>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</si>
  <si>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</si>
  <si>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</si>
  <si>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</si>
  <si>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</si>
  <si>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</si>
  <si>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</si>
  <si>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</si>
  <si>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</si>
  <si>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</si>
  <si>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</si>
  <si>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</si>
  <si>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</si>
  <si>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</si>
  <si>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</si>
  <si>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</si>
  <si>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</si>
  <si>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</si>
  <si>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</si>
  <si>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</si>
  <si>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</si>
  <si>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</si>
  <si>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</si>
  <si>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</si>
  <si>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</si>
  <si>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</si>
  <si>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</si>
  <si>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</si>
  <si>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</si>
  <si>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</si>
  <si>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</si>
  <si>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</si>
  <si>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</si>
  <si>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</si>
  <si>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</si>
  <si>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</si>
  <si>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</si>
  <si>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</si>
  <si>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</si>
  <si>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</si>
  <si>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</si>
  <si>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</si>
  <si>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</si>
  <si>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</si>
  <si>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</si>
  <si>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</si>
  <si>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</si>
  <si>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</si>
  <si>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</si>
  <si>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</si>
  <si>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</si>
  <si>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</si>
  <si>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</si>
  <si>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</si>
  <si>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</si>
  <si>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</si>
  <si>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</si>
  <si>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</si>
  <si>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</si>
  <si>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</si>
  <si>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</si>
  <si>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</si>
  <si>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</si>
  <si>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</si>
  <si>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</si>
  <si>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</si>
  <si>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</si>
  <si>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</si>
  <si>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</si>
  <si>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</si>
  <si>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</si>
  <si>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</si>
  <si>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</si>
  <si>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</si>
  <si>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</si>
  <si>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</si>
  <si>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</si>
  <si>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</si>
  <si>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</si>
  <si>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</si>
  <si>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</si>
  <si>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</si>
  <si>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</si>
  <si>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</si>
  <si>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</si>
  <si>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</si>
  <si>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</si>
  <si>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</si>
  <si>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</si>
  <si>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</si>
  <si>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</si>
  <si>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</si>
  <si>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</si>
  <si>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</si>
  <si>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</si>
  <si>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</si>
  <si>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</si>
  <si>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</si>
  <si>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</si>
  <si>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</si>
  <si>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</si>
  <si>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</si>
  <si>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</si>
  <si>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</si>
  <si>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</si>
  <si>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</si>
  <si>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</si>
  <si>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</si>
  <si>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</si>
  <si>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</si>
  <si>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</si>
  <si>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</si>
  <si>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</si>
  <si>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</si>
  <si>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</si>
  <si>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</si>
  <si>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</si>
  <si>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</si>
  <si>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</si>
  <si>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</si>
  <si>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</si>
  <si>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</si>
  <si>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</si>
  <si>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</si>
  <si>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</si>
  <si>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</si>
  <si>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</si>
  <si>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</si>
  <si>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</si>
  <si>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</si>
  <si>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</si>
  <si>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</si>
  <si>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</si>
  <si>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</si>
  <si>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</si>
  <si>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</si>
  <si>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</si>
  <si>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</si>
  <si>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</si>
  <si>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</si>
  <si>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</si>
  <si>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</si>
  <si>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</si>
  <si>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</si>
  <si>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</si>
  <si>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</si>
  <si>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</si>
  <si>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</si>
  <si>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</si>
  <si>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</si>
  <si>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</si>
  <si>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</si>
  <si>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</si>
  <si>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</si>
  <si>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</si>
  <si>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</si>
  <si>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</si>
  <si>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</si>
  <si>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</si>
  <si>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</si>
  <si>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</si>
  <si>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</si>
  <si>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</si>
  <si>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</si>
  <si>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</si>
  <si>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</si>
  <si>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</si>
  <si>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</si>
  <si>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</si>
  <si>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</si>
  <si>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</si>
  <si>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</si>
  <si>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</si>
  <si>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</si>
  <si>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</si>
  <si>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</si>
  <si>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</si>
  <si>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</si>
  <si>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</si>
  <si>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</si>
  <si>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</si>
  <si>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</si>
  <si>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</si>
  <si>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</si>
  <si>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</si>
  <si>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</si>
  <si>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</si>
  <si>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</si>
  <si>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</si>
  <si>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</si>
  <si>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</si>
  <si>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</si>
  <si>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</si>
  <si>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</si>
  <si>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</si>
  <si>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</si>
  <si>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</si>
  <si>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</si>
  <si>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</si>
  <si>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</si>
  <si>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</si>
  <si>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</si>
  <si>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</si>
  <si>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</si>
  <si>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</si>
  <si>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</si>
  <si>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</si>
  <si>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</si>
  <si>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</si>
  <si>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</si>
  <si>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</si>
  <si>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</si>
  <si>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</si>
  <si>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</si>
  <si>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</si>
  <si>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</si>
  <si>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</si>
  <si>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</si>
  <si>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</si>
  <si>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</si>
  <si>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</si>
  <si>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</si>
  <si>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</si>
  <si>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</si>
  <si>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</si>
  <si>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</si>
  <si>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</si>
  <si>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</si>
  <si>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</si>
  <si>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</si>
  <si>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</si>
  <si>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</si>
  <si>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</si>
  <si>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</si>
  <si>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</si>
  <si>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</si>
  <si>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</si>
  <si>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</si>
  <si>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</si>
  <si>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</si>
  <si>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</si>
  <si>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</si>
  <si>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</si>
  <si>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</si>
  <si>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</si>
  <si>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</si>
  <si>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</si>
  <si>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</si>
  <si>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</si>
  <si>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</si>
  <si>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</si>
  <si>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</si>
  <si>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</si>
  <si>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</si>
  <si>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</si>
  <si>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</si>
  <si>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</si>
  <si>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</si>
  <si>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</si>
  <si>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</si>
  <si>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</si>
  <si>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</si>
  <si>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</si>
  <si>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</si>
  <si>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</si>
  <si>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</si>
  <si>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</si>
  <si>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</si>
  <si>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</si>
  <si>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</si>
  <si>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</si>
  <si>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</si>
  <si>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</si>
  <si>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</si>
  <si>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</si>
  <si>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</si>
  <si>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</si>
  <si>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</si>
  <si>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</si>
  <si>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</si>
  <si>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</si>
  <si>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</si>
  <si>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</si>
  <si>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</si>
  <si>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</si>
  <si>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</si>
  <si>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</si>
  <si>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</si>
  <si>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</si>
  <si>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</si>
  <si>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</si>
  <si>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</si>
  <si>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</si>
  <si>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</si>
  <si>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</si>
  <si>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</si>
  <si>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</si>
  <si>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</si>
  <si>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</si>
  <si>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</si>
  <si>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</si>
  <si>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</si>
  <si>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</si>
  <si>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</si>
  <si>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</si>
  <si>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</si>
  <si>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</si>
  <si>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</si>
  <si>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</si>
  <si>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</si>
  <si>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</si>
  <si>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</si>
  <si>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</si>
  <si>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</si>
  <si>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</si>
  <si>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</si>
  <si>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</si>
  <si>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</si>
  <si>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</si>
  <si>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</si>
  <si>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</si>
  <si>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</si>
  <si>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</si>
  <si>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</si>
  <si>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</si>
  <si>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</si>
  <si>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</si>
  <si>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</si>
  <si>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</si>
  <si>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</si>
  <si>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</si>
  <si>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</si>
  <si>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</si>
  <si>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</si>
  <si>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</si>
  <si>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</si>
  <si>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</si>
  <si>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</si>
  <si>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</si>
  <si>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</si>
  <si>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</si>
  <si>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</si>
  <si>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</si>
  <si>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</si>
  <si>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</si>
  <si>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</si>
  <si>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</si>
  <si>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</si>
  <si>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</si>
  <si>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</si>
  <si>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</si>
  <si>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</si>
  <si>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</si>
  <si>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</si>
  <si>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</si>
  <si>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</si>
  <si>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</si>
  <si>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</si>
  <si>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</si>
  <si>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</si>
  <si>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</si>
  <si>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</si>
  <si>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</si>
  <si>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</si>
  <si>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</si>
  <si>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</si>
  <si>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</si>
  <si>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</si>
  <si>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</si>
  <si>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</si>
  <si>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</si>
  <si>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</si>
  <si>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</si>
  <si>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</si>
  <si>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</si>
  <si>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</si>
  <si>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</si>
  <si>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</si>
  <si>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</si>
  <si>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</si>
  <si>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</si>
  <si>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</si>
  <si>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</si>
  <si>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</si>
  <si>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</si>
  <si>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</si>
  <si>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</si>
  <si>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</si>
  <si>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</si>
  <si>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</si>
  <si>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</si>
  <si>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</si>
  <si>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</si>
  <si>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</si>
  <si>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</si>
  <si>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</si>
  <si>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</si>
  <si>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</si>
  <si>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</si>
  <si>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</si>
  <si>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</si>
  <si>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</si>
  <si>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</si>
  <si>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</si>
  <si>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</si>
  <si>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</si>
  <si>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</si>
  <si>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</si>
  <si>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</si>
  <si>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</si>
  <si>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</si>
  <si>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</si>
  <si>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</si>
  <si>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</si>
  <si>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</si>
  <si>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</si>
  <si>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</si>
  <si>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</si>
  <si>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</si>
  <si>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</si>
  <si>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</si>
  <si>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</si>
  <si>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</si>
  <si>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</si>
  <si>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</si>
  <si>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</si>
  <si>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</si>
  <si>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</si>
  <si>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</si>
  <si>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</si>
  <si>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</si>
  <si>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</si>
  <si>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</si>
  <si>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</si>
  <si>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</si>
  <si>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</si>
  <si>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</si>
  <si>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</si>
  <si>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</si>
  <si>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</si>
  <si>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</si>
  <si>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</si>
  <si>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</si>
  <si>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</si>
  <si>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</si>
  <si>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</si>
  <si>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</si>
  <si>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</si>
  <si>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</si>
  <si>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</si>
  <si>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</si>
  <si>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</si>
  <si>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</si>
  <si>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</si>
  <si>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</si>
  <si>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</si>
  <si>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</si>
  <si>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</si>
  <si>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</si>
  <si>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</si>
  <si>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</si>
  <si>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</si>
  <si>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</si>
  <si>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</si>
  <si>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</si>
  <si>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</si>
  <si>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</si>
  <si>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</si>
  <si>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</si>
  <si>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</si>
  <si>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</si>
  <si>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</si>
  <si>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</si>
  <si>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</si>
  <si>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</si>
  <si>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</si>
  <si>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</si>
  <si>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</si>
  <si>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</si>
  <si>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</si>
  <si>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</si>
  <si>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</si>
  <si>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</si>
  <si>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</si>
  <si>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</si>
  <si>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</si>
  <si>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</si>
  <si>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</si>
  <si>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</si>
  <si>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</si>
  <si>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</si>
  <si>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</si>
  <si>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</si>
  <si>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</si>
  <si>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</si>
  <si>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</si>
  <si>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</si>
  <si>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</si>
  <si>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</si>
  <si>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</si>
  <si>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</si>
  <si>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</si>
  <si>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</si>
  <si>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</si>
  <si>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</si>
  <si>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</si>
  <si>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</si>
  <si>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</si>
  <si>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</si>
  <si>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</si>
  <si>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</si>
  <si>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</si>
  <si>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</si>
  <si>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</si>
  <si>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</si>
  <si>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</si>
  <si>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</si>
  <si>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</si>
  <si>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</si>
  <si>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</si>
  <si>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</si>
  <si>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</si>
  <si>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</si>
  <si>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</si>
  <si>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</si>
  <si>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</si>
  <si>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</si>
  <si>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</si>
  <si>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</si>
  <si>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</si>
  <si>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</si>
  <si>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</si>
  <si>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</si>
  <si>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</si>
  <si>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</si>
  <si>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</si>
  <si>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</si>
  <si>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</si>
  <si>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</si>
  <si>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</si>
  <si>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</si>
  <si>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</si>
  <si>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</si>
  <si>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</si>
  <si>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</si>
  <si>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</si>
  <si>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</si>
  <si>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</si>
  <si>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</si>
  <si>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</si>
  <si>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</si>
  <si>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</si>
  <si>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</si>
  <si>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</si>
  <si>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</si>
  <si>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</si>
  <si>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</si>
  <si>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</si>
  <si>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</si>
  <si>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</si>
  <si>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</si>
  <si>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</si>
  <si>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</si>
  <si>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</si>
  <si>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</si>
  <si>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</si>
  <si>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</si>
  <si>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</si>
  <si>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</si>
  <si>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</si>
  <si>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</si>
  <si>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</si>
  <si>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</si>
  <si>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</si>
  <si>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</si>
  <si>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</si>
  <si>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</si>
  <si>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</si>
  <si>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</si>
  <si>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</si>
  <si>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</si>
  <si>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</si>
  <si>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</si>
  <si>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</si>
  <si>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</si>
  <si>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</si>
  <si>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</si>
  <si>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</si>
  <si>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</si>
  <si>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</si>
  <si>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</si>
  <si>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</si>
  <si>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</si>
  <si>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</si>
  <si>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</si>
  <si>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</si>
  <si>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</si>
  <si>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</si>
  <si>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</si>
  <si>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</si>
  <si>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</si>
  <si>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</si>
  <si>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</si>
  <si>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</si>
  <si>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</si>
  <si>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</si>
  <si>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</si>
  <si>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</si>
  <si>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</si>
  <si>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</si>
  <si>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</si>
  <si>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</si>
  <si>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</si>
  <si>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</si>
  <si>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</si>
  <si>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</si>
  <si>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</si>
  <si>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</si>
  <si>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</si>
  <si>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</si>
  <si>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</si>
  <si>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</si>
  <si>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</si>
  <si>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</si>
  <si>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</si>
  <si>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</si>
  <si>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</si>
  <si>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</si>
  <si>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</si>
  <si>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</si>
  <si>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</si>
  <si>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</si>
  <si>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</si>
  <si>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</si>
  <si>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</si>
  <si>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</si>
  <si>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</si>
  <si>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</si>
  <si>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</si>
  <si>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</si>
  <si>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</si>
  <si>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</si>
  <si>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</si>
  <si>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</si>
  <si>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</si>
  <si>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</si>
  <si>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</si>
  <si>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</si>
  <si>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</si>
  <si>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</si>
  <si>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</si>
  <si>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</si>
  <si>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</si>
  <si>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</si>
  <si>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</si>
  <si>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</si>
  <si>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</si>
  <si>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</si>
  <si>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</si>
  <si>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</si>
  <si>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</si>
  <si>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</si>
  <si>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</si>
  <si>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</si>
  <si>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</si>
  <si>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</si>
  <si>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</si>
  <si>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</si>
  <si>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</si>
  <si>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</si>
  <si>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</si>
  <si>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</si>
  <si>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</si>
  <si>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</si>
  <si>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</si>
  <si>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</si>
  <si>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</si>
  <si>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</si>
  <si>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</si>
  <si>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</si>
  <si>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</si>
  <si>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</si>
  <si>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</si>
  <si>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</si>
  <si>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</si>
  <si>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</si>
  <si>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</si>
  <si>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</si>
  <si>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</si>
  <si>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</si>
  <si>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</si>
  <si>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</si>
  <si>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</si>
  <si>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</si>
  <si>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</si>
  <si>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</si>
  <si>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</si>
  <si>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</si>
  <si>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</si>
  <si>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</si>
  <si>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</si>
  <si>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</si>
  <si>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</si>
  <si>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</si>
  <si>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</si>
  <si>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</si>
  <si>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</si>
  <si>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</si>
  <si>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</si>
  <si>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</si>
  <si>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</si>
  <si>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</si>
  <si>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</si>
  <si>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</si>
  <si>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</si>
  <si>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</si>
  <si>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</si>
  <si>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</si>
  <si>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</si>
  <si>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</si>
  <si>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</si>
  <si>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</si>
  <si>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</si>
  <si>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</si>
  <si>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</si>
  <si>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</si>
  <si>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</si>
  <si>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</si>
  <si>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</si>
  <si>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</si>
  <si>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</si>
  <si>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</si>
  <si>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</si>
  <si>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</si>
  <si>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</si>
  <si>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</si>
  <si>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</si>
  <si>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</si>
  <si>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</si>
  <si>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</si>
  <si>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</si>
  <si>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</si>
  <si>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</si>
  <si>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</si>
  <si>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</si>
  <si>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</si>
  <si>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</si>
  <si>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</si>
  <si>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</si>
  <si>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</si>
  <si>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</si>
  <si>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</si>
  <si>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</si>
  <si>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</si>
  <si>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</si>
  <si>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</si>
  <si>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</si>
  <si>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</si>
  <si>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</si>
  <si>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</si>
  <si>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</si>
  <si>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</si>
  <si>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</si>
  <si>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</si>
  <si>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</si>
  <si>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</si>
  <si>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</si>
  <si>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</si>
  <si>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</si>
  <si>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</si>
  <si>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</si>
  <si>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</si>
  <si>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</si>
  <si>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</si>
  <si>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</si>
  <si>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</si>
  <si>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</si>
  <si>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</si>
  <si>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</si>
  <si>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</si>
  <si>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</si>
  <si>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</si>
  <si>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</si>
  <si>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</si>
  <si>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</si>
  <si>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</si>
  <si>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</si>
  <si>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</si>
  <si>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</si>
  <si>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</si>
  <si>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</si>
  <si>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</si>
  <si>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</si>
  <si>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</si>
  <si>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</si>
  <si>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</si>
  <si>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</si>
  <si>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</si>
  <si>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</si>
  <si>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</si>
  <si>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</si>
  <si>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</si>
  <si>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</si>
  <si>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</si>
  <si>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</si>
  <si>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</si>
  <si>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</si>
  <si>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</si>
  <si>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</si>
  <si>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</si>
  <si>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</si>
  <si>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</si>
  <si>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</si>
  <si>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</si>
  <si>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</si>
  <si>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</si>
  <si>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</si>
  <si>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</si>
  <si>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</si>
  <si>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</si>
  <si>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</si>
  <si>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</si>
  <si>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</si>
  <si>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</si>
  <si>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</si>
  <si>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</si>
  <si>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</si>
  <si>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</si>
  <si>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</si>
  <si>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</si>
  <si>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</si>
  <si>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</si>
  <si>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</si>
  <si>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</si>
  <si>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</si>
  <si>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</si>
  <si>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</si>
  <si>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</si>
  <si>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</si>
  <si>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</si>
  <si>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</si>
  <si>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</si>
  <si>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</si>
  <si>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</si>
  <si>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</si>
  <si>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</si>
  <si>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</si>
  <si>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</si>
  <si>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</si>
  <si>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</si>
  <si>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</si>
  <si>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</si>
  <si>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</si>
  <si>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</si>
  <si>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</si>
  <si>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</si>
  <si>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</si>
  <si>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</si>
  <si>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</si>
  <si>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</si>
  <si>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</si>
  <si>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</si>
  <si>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</si>
  <si>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</si>
  <si>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</si>
  <si>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</si>
  <si>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</si>
  <si>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</si>
  <si>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</si>
  <si>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</si>
  <si>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</si>
  <si>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</si>
  <si>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</si>
  <si>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</si>
  <si>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</si>
  <si>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</si>
  <si>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</si>
  <si>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</si>
  <si>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</si>
  <si>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</si>
  <si>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</si>
  <si>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</si>
  <si>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</si>
  <si>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</si>
  <si>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</si>
  <si>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</si>
  <si>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</si>
  <si>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</si>
  <si>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</si>
  <si>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</si>
  <si>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</si>
  <si>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</si>
  <si>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</si>
  <si>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</si>
  <si>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</si>
  <si>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</si>
  <si>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</si>
  <si>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</si>
  <si>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</si>
  <si>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</si>
  <si>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</si>
  <si>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</si>
  <si>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</si>
  <si>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</si>
  <si>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</si>
  <si>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</si>
  <si>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</si>
  <si>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</si>
  <si>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</si>
  <si>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</si>
  <si>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</si>
  <si>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</si>
  <si>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</si>
  <si>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</si>
  <si>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</si>
  <si>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</si>
  <si>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</si>
  <si>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</si>
  <si>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</si>
  <si>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</si>
  <si>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</si>
  <si>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</si>
  <si>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</si>
  <si>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</si>
  <si>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</si>
  <si>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</si>
  <si>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</si>
  <si>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</si>
  <si>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</si>
  <si>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</si>
  <si>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</si>
  <si>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</si>
  <si>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</si>
  <si>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</si>
  <si>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</si>
  <si>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</si>
  <si>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</si>
  <si>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</si>
  <si>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</si>
  <si>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</si>
  <si>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</si>
  <si>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</si>
  <si>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</si>
  <si>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</si>
  <si>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</si>
  <si>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</si>
  <si>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</si>
  <si>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</si>
  <si>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</si>
  <si>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</si>
  <si>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</si>
  <si>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</si>
  <si>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</si>
  <si>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</si>
  <si>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</si>
  <si>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</si>
  <si>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</si>
  <si>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</si>
  <si>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</si>
  <si>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</si>
  <si>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</si>
  <si>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</si>
  <si>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</si>
  <si>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</si>
  <si>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</si>
  <si>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</si>
  <si>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</si>
  <si>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</si>
  <si>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</si>
  <si>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</si>
  <si>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</si>
  <si>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</si>
  <si>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</si>
  <si>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</si>
  <si>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</si>
  <si>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</si>
  <si>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</si>
  <si>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</si>
  <si>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</si>
  <si>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</si>
  <si>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</si>
  <si>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</si>
  <si>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</si>
  <si>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</si>
  <si>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</si>
  <si>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</si>
  <si>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</si>
  <si>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</si>
  <si>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</si>
  <si>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</si>
  <si>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</si>
  <si>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</si>
  <si>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</si>
  <si>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</si>
  <si>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</si>
  <si>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</si>
  <si>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</si>
  <si>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</si>
  <si>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</si>
  <si>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</si>
  <si>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</si>
  <si>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</si>
  <si>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</si>
  <si>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</si>
  <si>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</si>
  <si>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</si>
  <si>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</si>
  <si>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</si>
  <si>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</si>
  <si>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</si>
  <si>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</si>
  <si>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</si>
  <si>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</si>
  <si>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</si>
  <si>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</si>
  <si>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</si>
  <si>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</si>
  <si>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</si>
  <si>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</si>
  <si>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</si>
  <si>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</si>
  <si>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</si>
  <si>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</si>
  <si>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</si>
  <si>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</si>
  <si>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</si>
  <si>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</si>
  <si>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</si>
  <si>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</si>
  <si>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</si>
  <si>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</si>
  <si>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</si>
  <si>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</si>
  <si>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</si>
  <si>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</si>
  <si>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</si>
  <si>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</si>
  <si>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</si>
  <si>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</si>
  <si>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</si>
  <si>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</si>
  <si>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</si>
  <si>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</si>
  <si>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</si>
  <si>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</si>
  <si>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</si>
  <si>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</si>
  <si>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</si>
  <si>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</si>
  <si>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</si>
  <si>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</si>
  <si>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</si>
  <si>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</si>
  <si>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</si>
  <si>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</si>
  <si>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</si>
  <si>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</si>
  <si>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</si>
  <si>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</si>
  <si>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</si>
  <si>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</si>
  <si>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</si>
  <si>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</si>
  <si>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</si>
  <si>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</si>
  <si>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</si>
  <si>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</si>
  <si>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</si>
  <si>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</si>
  <si>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</si>
  <si>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</si>
  <si>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</si>
  <si>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</si>
  <si>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</si>
  <si>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</si>
  <si>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</si>
  <si>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</si>
  <si>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</si>
  <si>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</si>
  <si>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</si>
  <si>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</si>
  <si>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</si>
  <si>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</si>
  <si>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</si>
  <si>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</si>
  <si>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</si>
  <si>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</si>
  <si>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</si>
  <si>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</si>
  <si>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</si>
  <si>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</si>
  <si>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</si>
  <si>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</si>
  <si>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</si>
  <si>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</si>
  <si>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</si>
  <si>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</si>
  <si>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</si>
  <si>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</si>
  <si>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</si>
  <si>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</si>
  <si>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</si>
  <si>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</si>
  <si>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</si>
  <si>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</si>
  <si>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</si>
  <si>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</si>
  <si>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</si>
  <si>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</si>
  <si>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</si>
  <si>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</si>
  <si>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</si>
  <si>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</si>
  <si>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</si>
  <si>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</si>
  <si>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</si>
  <si>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</si>
  <si>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</si>
  <si>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</si>
  <si>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</si>
  <si>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</si>
  <si>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</si>
  <si>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</si>
  <si>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</si>
  <si>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</si>
  <si>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</si>
  <si>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</si>
  <si>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</si>
  <si>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</si>
  <si>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</si>
  <si>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</si>
  <si>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</si>
  <si>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</si>
  <si>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</si>
  <si>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</si>
  <si>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</si>
  <si>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</si>
  <si>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</si>
  <si>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</si>
  <si>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</si>
  <si>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</si>
  <si>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</si>
  <si>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</si>
  <si>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</si>
  <si>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</si>
  <si>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</si>
  <si>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</si>
  <si>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</si>
  <si>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</si>
  <si>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</si>
  <si>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</si>
  <si>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</si>
  <si>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</si>
  <si>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</si>
  <si>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</si>
  <si>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</si>
  <si>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</si>
  <si>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</si>
  <si>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</si>
  <si>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</si>
  <si>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</si>
  <si>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</si>
  <si>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</si>
  <si>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</si>
  <si>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</si>
  <si>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</si>
  <si>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</si>
  <si>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</si>
  <si>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</si>
  <si>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</si>
  <si>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</si>
  <si>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</si>
  <si>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</si>
  <si>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</si>
  <si>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</si>
  <si>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</si>
  <si>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</si>
  <si>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</si>
  <si>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</si>
  <si>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</si>
  <si>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</si>
  <si>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</si>
  <si>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</si>
  <si>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</si>
  <si>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</si>
  <si>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</si>
  <si>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</si>
  <si>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</si>
  <si>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</si>
  <si>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</si>
  <si>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</si>
  <si>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</si>
  <si>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</si>
  <si>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</si>
  <si>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</si>
  <si>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</si>
  <si>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</si>
  <si>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</si>
  <si>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</si>
  <si>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</si>
  <si>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</si>
  <si>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</si>
  <si>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</si>
  <si>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</si>
  <si>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</si>
  <si>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</si>
  <si>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</si>
  <si>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</si>
  <si>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</si>
  <si>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</si>
  <si>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</si>
  <si>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</si>
  <si>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</si>
  <si>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</si>
  <si>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</si>
  <si>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</si>
  <si>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</si>
  <si>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</si>
  <si>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</si>
  <si>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</si>
  <si>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</si>
  <si>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</si>
  <si>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</si>
  <si>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</si>
  <si>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</si>
  <si>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</si>
  <si>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</si>
  <si>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</si>
  <si>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</si>
  <si>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</si>
  <si>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</si>
  <si>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</si>
  <si>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</si>
  <si>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</si>
  <si>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</si>
  <si>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</si>
  <si>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</si>
  <si>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</si>
  <si>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</si>
  <si>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</si>
  <si>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</si>
  <si>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</si>
  <si>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</si>
  <si>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</si>
  <si>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</si>
  <si>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</si>
  <si>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</si>
  <si>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</si>
  <si>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</si>
  <si>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</si>
  <si>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</si>
  <si>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</si>
  <si>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</si>
  <si>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</si>
  <si>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</si>
  <si>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</si>
  <si>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</si>
  <si>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</si>
  <si>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</si>
  <si>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</si>
  <si>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</si>
  <si>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</si>
  <si>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</si>
  <si>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</si>
  <si>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</si>
  <si>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</si>
  <si>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</si>
  <si>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</si>
  <si>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</si>
  <si>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</si>
  <si>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</si>
  <si>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</si>
  <si>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</si>
  <si>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</si>
  <si>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</si>
  <si>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</si>
  <si>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</si>
  <si>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</si>
  <si>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</si>
  <si>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</si>
  <si>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</si>
  <si>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</si>
  <si>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</si>
  <si>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</si>
  <si>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</si>
  <si>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</si>
  <si>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</si>
  <si>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</si>
  <si>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</si>
  <si>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</si>
  <si>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</si>
  <si>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</si>
  <si>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</si>
  <si>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</si>
  <si>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</si>
  <si>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</si>
  <si>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</si>
  <si>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</si>
  <si>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</si>
  <si>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</si>
  <si>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</si>
  <si>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</si>
  <si>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</si>
  <si>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</si>
  <si>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</si>
  <si>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</si>
  <si>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</si>
  <si>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</si>
  <si>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</si>
  <si>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</si>
  <si>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</si>
  <si>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</si>
  <si>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</si>
  <si>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</si>
  <si>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</si>
  <si>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</si>
  <si>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</si>
  <si>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</si>
  <si>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</si>
  <si>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</si>
  <si>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</si>
  <si>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</si>
  <si>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</si>
  <si>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</si>
  <si>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</si>
  <si>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</si>
  <si>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</si>
  <si>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</si>
  <si>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</si>
  <si>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</si>
  <si>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</si>
  <si>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</si>
  <si>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</si>
  <si>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</si>
  <si>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</si>
  <si>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</si>
  <si>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</si>
  <si>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</si>
  <si>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</si>
  <si>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</si>
  <si>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</si>
  <si>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</si>
  <si>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</si>
  <si>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</si>
  <si>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</si>
  <si>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</si>
  <si>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</si>
  <si>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</si>
  <si>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</si>
  <si>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</si>
  <si>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</si>
  <si>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</si>
  <si>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</si>
  <si>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</si>
  <si>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</si>
  <si>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</si>
  <si>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</si>
  <si>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</si>
  <si>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</si>
  <si>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</si>
  <si>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</si>
  <si>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</si>
  <si>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</si>
  <si>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</si>
  <si>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</si>
  <si>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</si>
  <si>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</si>
  <si>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</si>
  <si>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</si>
  <si>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</si>
  <si>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</si>
  <si>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</si>
  <si>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</si>
  <si>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</si>
  <si>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</si>
  <si>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</si>
  <si>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</si>
  <si>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</si>
  <si>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</si>
  <si>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</si>
  <si>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</si>
  <si>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</si>
  <si>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</si>
  <si>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</si>
  <si>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</si>
  <si>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</si>
  <si>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</si>
  <si>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</si>
  <si>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</si>
  <si>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</si>
  <si>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</si>
  <si>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</si>
  <si>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</si>
  <si>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</si>
  <si>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</si>
  <si>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</si>
  <si>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</si>
  <si>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</si>
  <si>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</si>
  <si>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</si>
  <si>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</si>
  <si>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</si>
  <si>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</si>
  <si>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</si>
  <si>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</si>
  <si>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</si>
  <si>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</si>
  <si>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</si>
  <si>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</si>
  <si>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</si>
  <si>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</si>
  <si>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</si>
  <si>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</si>
  <si>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</si>
  <si>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</si>
  <si>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</si>
  <si>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</si>
  <si>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</si>
  <si>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</si>
  <si>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</si>
  <si>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</si>
  <si>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</si>
  <si>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</si>
  <si>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</si>
  <si>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</si>
  <si>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</si>
  <si>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</si>
  <si>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</si>
  <si>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</si>
  <si>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</si>
  <si>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</si>
  <si>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</si>
  <si>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</si>
  <si>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</si>
  <si>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</si>
  <si>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</si>
  <si>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</si>
  <si>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</si>
  <si>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</si>
  <si>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</si>
  <si>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</si>
  <si>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</si>
  <si>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</si>
  <si>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</si>
  <si>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</si>
  <si>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</si>
  <si>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</si>
  <si>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</si>
  <si>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</si>
  <si>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</si>
  <si>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</si>
  <si>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</si>
  <si>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</si>
  <si>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</si>
  <si>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</si>
  <si>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</si>
  <si>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</si>
  <si>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</si>
  <si>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</si>
  <si>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</si>
  <si>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</si>
  <si>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</si>
  <si>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</si>
  <si>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</si>
  <si>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</si>
  <si>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</si>
  <si>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</si>
  <si>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</si>
  <si>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</si>
  <si>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</si>
  <si>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</si>
  <si>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</si>
  <si>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</si>
  <si>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</si>
  <si>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</si>
  <si>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</si>
  <si>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</si>
  <si>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</si>
  <si>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</si>
  <si>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</si>
  <si>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</si>
  <si>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</si>
  <si>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</si>
  <si>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</si>
  <si>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</si>
  <si>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</si>
  <si>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</si>
  <si>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</si>
  <si>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</si>
  <si>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</si>
  <si>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</si>
  <si>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</si>
  <si>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</si>
  <si>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</si>
  <si>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</si>
  <si>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</si>
  <si>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</si>
  <si>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</si>
  <si>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</si>
  <si>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</si>
  <si>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</si>
  <si>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</si>
  <si>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</si>
  <si>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</si>
  <si>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</si>
  <si>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</si>
  <si>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</si>
  <si>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</si>
  <si>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</si>
  <si>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</si>
  <si>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</si>
  <si>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</si>
  <si>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</si>
  <si>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</si>
  <si>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</si>
  <si>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</si>
  <si>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</si>
  <si>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</si>
  <si>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</si>
  <si>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</si>
  <si>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</si>
  <si>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</si>
  <si>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</si>
  <si>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</si>
  <si>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</si>
  <si>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</si>
  <si>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</si>
  <si>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</si>
  <si>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</si>
  <si>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</si>
  <si>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</si>
  <si>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</si>
  <si>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</si>
  <si>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</si>
  <si>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</si>
  <si>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</si>
  <si>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</si>
  <si>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</si>
  <si>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</si>
  <si>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</si>
  <si>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</si>
  <si>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</si>
  <si>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</si>
  <si>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</si>
  <si>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</si>
  <si>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</si>
  <si>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</si>
  <si>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</si>
  <si>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</si>
  <si>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</si>
  <si>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</si>
  <si>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</si>
  <si>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</si>
  <si>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</si>
  <si>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</si>
  <si>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</si>
  <si>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</si>
  <si>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</si>
  <si>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</si>
  <si>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</si>
  <si>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</si>
  <si>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</si>
  <si>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</si>
  <si>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</si>
  <si>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</si>
  <si>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</si>
  <si>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</si>
  <si>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</si>
  <si>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</si>
  <si>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</si>
  <si>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</si>
  <si>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</si>
  <si>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</si>
  <si>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</si>
  <si>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</si>
  <si>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</si>
  <si>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</si>
  <si>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</si>
  <si>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</si>
  <si>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</si>
  <si>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</si>
  <si>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</si>
  <si>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</si>
  <si>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</si>
  <si>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</si>
  <si>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</si>
  <si>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</si>
  <si>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</si>
  <si>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</si>
  <si>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</si>
  <si>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</si>
  <si>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</si>
  <si>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</si>
  <si>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</si>
  <si>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</si>
  <si>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</si>
  <si>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</si>
  <si>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</si>
  <si>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</si>
  <si>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</si>
  <si>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</si>
  <si>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</si>
  <si>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</si>
  <si>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</si>
  <si>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</si>
  <si>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</si>
  <si>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</si>
  <si>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</si>
  <si>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</si>
  <si>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</si>
  <si>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</si>
  <si>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</si>
  <si>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</si>
  <si>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</si>
  <si>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</si>
  <si>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</si>
  <si>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</si>
  <si>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</si>
  <si>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</si>
  <si>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</si>
  <si>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</si>
  <si>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</si>
  <si>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</si>
  <si>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</si>
  <si>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</si>
  <si>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</si>
  <si>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</si>
  <si>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</si>
  <si>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</si>
  <si>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</si>
  <si>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</si>
  <si>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</si>
  <si>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</si>
  <si>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</si>
  <si>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</si>
  <si>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</si>
  <si>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</si>
  <si>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</si>
  <si>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</si>
  <si>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</si>
  <si>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</si>
  <si>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</si>
  <si>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</si>
  <si>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</si>
  <si>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</si>
  <si>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</si>
  <si>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</si>
  <si>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</si>
  <si>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</si>
  <si>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</si>
  <si>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</si>
  <si>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</si>
  <si>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</si>
  <si>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</si>
  <si>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</si>
  <si>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</si>
  <si>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</si>
  <si>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</si>
  <si>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</si>
  <si>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</si>
  <si>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</si>
  <si>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</si>
  <si>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</si>
  <si>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</si>
  <si>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</si>
  <si>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</si>
  <si>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</si>
  <si>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</si>
  <si>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</si>
  <si>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</si>
  <si>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</si>
  <si>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</si>
  <si>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</si>
  <si>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</si>
  <si>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</si>
  <si>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</si>
  <si>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</si>
  <si>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</si>
  <si>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</si>
  <si>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</si>
  <si>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</si>
  <si>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</si>
  <si>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</si>
  <si>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</si>
  <si>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</si>
  <si>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</si>
  <si>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</si>
  <si>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</si>
  <si>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</si>
  <si>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</si>
  <si>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</si>
  <si>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</si>
  <si>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</si>
  <si>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</si>
  <si>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</si>
  <si>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</si>
  <si>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</si>
  <si>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</si>
  <si>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</si>
  <si>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</si>
  <si>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</si>
  <si>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</si>
  <si>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</si>
  <si>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</si>
  <si>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</si>
  <si>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</si>
  <si>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</si>
  <si>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</si>
  <si>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</si>
  <si>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</si>
  <si>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</si>
  <si>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</si>
  <si>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</si>
  <si>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</si>
  <si>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</si>
  <si>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</si>
  <si>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</si>
  <si>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</si>
  <si>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</si>
  <si>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</si>
  <si>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</si>
  <si>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</si>
  <si>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</si>
  <si>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</si>
  <si>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</si>
  <si>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</si>
  <si>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</si>
  <si>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</si>
  <si>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</si>
  <si>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</si>
  <si>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</si>
  <si>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</si>
  <si>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</si>
  <si>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</si>
  <si>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</si>
  <si>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</si>
  <si>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</si>
  <si>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</si>
  <si>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</si>
  <si>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</si>
  <si>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</si>
  <si>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</si>
  <si>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</si>
  <si>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</si>
  <si>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</si>
  <si>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</si>
  <si>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</si>
  <si>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</si>
  <si>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</si>
  <si>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</si>
  <si>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</si>
  <si>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</si>
  <si>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</si>
  <si>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</si>
  <si>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</si>
  <si>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</si>
  <si>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</si>
  <si>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</si>
  <si>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</si>
  <si>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</si>
  <si>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</si>
  <si>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</si>
  <si>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</si>
  <si>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</si>
  <si>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</si>
  <si>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</si>
  <si>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</si>
  <si>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</si>
  <si>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</si>
  <si>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</si>
  <si>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</si>
  <si>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</si>
  <si>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</si>
  <si>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</si>
  <si>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</si>
  <si>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</si>
  <si>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</si>
  <si>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</si>
  <si>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</si>
  <si>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</si>
  <si>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</si>
  <si>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</si>
  <si>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</si>
  <si>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</si>
  <si>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</si>
  <si>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</si>
  <si>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</si>
  <si>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</si>
  <si>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</si>
  <si>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</si>
  <si>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</si>
  <si>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</si>
  <si>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</si>
  <si>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</si>
  <si>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</si>
  <si>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</si>
  <si>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</si>
  <si>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</si>
  <si>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</si>
  <si>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</si>
  <si>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</si>
  <si>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</si>
  <si>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</si>
  <si>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</si>
  <si>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</si>
  <si>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</si>
  <si>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</si>
  <si>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</si>
  <si>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</si>
  <si>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</si>
  <si>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</si>
  <si>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</si>
  <si>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</si>
  <si>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</si>
  <si>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</si>
  <si>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</si>
  <si>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</si>
  <si>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</si>
  <si>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</si>
  <si>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</si>
  <si>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</si>
  <si>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</si>
  <si>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</si>
  <si>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</si>
  <si>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</si>
  <si>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</si>
  <si>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</si>
  <si>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</si>
  <si>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</si>
  <si>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</si>
  <si>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</si>
  <si>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</si>
  <si>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</si>
  <si>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</si>
  <si>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</si>
  <si>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</si>
  <si>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</si>
  <si>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</si>
  <si>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</si>
  <si>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</si>
  <si>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</si>
  <si>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</si>
  <si>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</si>
  <si>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</si>
  <si>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</si>
  <si>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</si>
  <si>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</si>
  <si>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</si>
  <si>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</si>
  <si>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</si>
  <si>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</si>
  <si>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</si>
  <si>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</si>
  <si>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</si>
  <si>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</si>
  <si>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</si>
  <si>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</si>
  <si>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</si>
  <si>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</si>
  <si>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</si>
  <si>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</si>
  <si>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</si>
  <si>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</si>
  <si>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</si>
  <si>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</si>
  <si>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</si>
  <si>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</si>
  <si>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</si>
  <si>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</si>
  <si>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</si>
  <si>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</si>
  <si>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</si>
  <si>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</si>
  <si>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</si>
  <si>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</si>
  <si>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</si>
  <si>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</si>
  <si>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</si>
  <si>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</si>
  <si>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</si>
  <si>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</si>
  <si>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</si>
  <si>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</si>
  <si>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</si>
  <si>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</si>
  <si>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</si>
  <si>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</si>
  <si>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</si>
  <si>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</si>
  <si>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</si>
  <si>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</si>
  <si>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</si>
  <si>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</si>
  <si>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</si>
  <si>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</si>
  <si>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</si>
  <si>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</si>
  <si>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</si>
  <si>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</si>
  <si>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</si>
  <si>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</si>
  <si>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</si>
  <si>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</si>
  <si>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</si>
  <si>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</si>
  <si>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</si>
  <si>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</si>
  <si>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</si>
  <si>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</si>
  <si>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</si>
  <si>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</si>
  <si>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</si>
  <si>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</si>
  <si>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</si>
  <si>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</si>
  <si>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</si>
  <si>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</si>
  <si>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</si>
  <si>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</si>
  <si>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</si>
  <si>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</si>
  <si>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</si>
  <si>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</si>
  <si>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</si>
  <si>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</si>
  <si>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</si>
  <si>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</si>
  <si>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</si>
  <si>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</si>
  <si>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</si>
  <si>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</si>
  <si>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</si>
  <si>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</si>
  <si>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</si>
  <si>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</si>
  <si>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</si>
  <si>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</si>
  <si>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</si>
  <si>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</si>
  <si>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</si>
  <si>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</si>
  <si>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</si>
  <si>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</si>
  <si>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</si>
  <si>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</si>
  <si>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</si>
  <si>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</si>
  <si>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</si>
  <si>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</si>
  <si>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</si>
  <si>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</si>
  <si>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</si>
  <si>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</si>
  <si>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</si>
  <si>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</si>
  <si>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</si>
  <si>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</si>
  <si>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</si>
  <si>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</si>
  <si>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</si>
  <si>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</si>
  <si>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</si>
  <si>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</si>
  <si>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</si>
  <si>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</si>
  <si>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</si>
  <si>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</si>
  <si>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</si>
  <si>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</si>
  <si>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</si>
  <si>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</si>
  <si>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</si>
  <si>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</si>
  <si>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</si>
  <si>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</si>
  <si>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</si>
  <si>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</si>
  <si>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</si>
  <si>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</si>
  <si>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</si>
  <si>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</si>
  <si>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</si>
  <si>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</si>
  <si>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</si>
  <si>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</si>
  <si>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</si>
  <si>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</si>
  <si>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</si>
  <si>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</si>
  <si>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</si>
  <si>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</si>
  <si>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</si>
  <si>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</si>
  <si>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</si>
  <si>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</si>
  <si>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</si>
  <si>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</si>
  <si>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</si>
  <si>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</si>
  <si>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</si>
  <si>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</si>
  <si>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</si>
  <si>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</si>
  <si>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</si>
  <si>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</si>
  <si>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</si>
  <si>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</si>
  <si>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</si>
  <si>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</si>
  <si>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</si>
  <si>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</si>
  <si>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</si>
  <si>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</si>
  <si>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</si>
  <si>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</si>
  <si>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</si>
  <si>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</si>
  <si>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</si>
  <si>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</si>
  <si>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</si>
  <si>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</si>
  <si>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</si>
  <si>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</si>
  <si>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</si>
  <si>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</si>
  <si>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</si>
  <si>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</si>
  <si>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</si>
  <si>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</si>
  <si>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</si>
  <si>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</si>
  <si>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</si>
  <si>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</si>
  <si>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</si>
  <si>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</si>
  <si>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</si>
  <si>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</si>
  <si>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</si>
  <si>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</si>
  <si>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</si>
  <si>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</si>
  <si>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</si>
  <si>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</si>
  <si>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</si>
  <si>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</si>
  <si>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</si>
  <si>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</si>
  <si>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</si>
  <si>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</si>
  <si>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</si>
  <si>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</si>
  <si>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</si>
  <si>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</si>
  <si>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</si>
  <si>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</si>
  <si>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</si>
  <si>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</si>
  <si>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</si>
  <si>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</si>
  <si>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</si>
  <si>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</si>
  <si>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</si>
  <si>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</si>
  <si>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</si>
  <si>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</si>
  <si>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</si>
  <si>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</si>
  <si>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</si>
  <si>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</si>
  <si>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</si>
  <si>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</si>
  <si>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</si>
  <si>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</si>
  <si>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</si>
  <si>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</si>
  <si>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</si>
  <si>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</si>
  <si>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</si>
  <si>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</si>
  <si>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</si>
  <si>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</si>
  <si>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</si>
  <si>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</si>
  <si>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</si>
  <si>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</si>
  <si>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</si>
  <si>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</si>
  <si>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</si>
  <si>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</si>
  <si>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</si>
  <si>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</si>
  <si>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</si>
  <si>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</si>
  <si>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</si>
  <si>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</si>
  <si>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</si>
  <si>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</si>
  <si>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</si>
  <si>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</si>
  <si>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</si>
  <si>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</si>
  <si>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</si>
  <si>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</si>
  <si>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</si>
  <si>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</si>
  <si>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</si>
  <si>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</si>
  <si>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</si>
  <si>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</si>
  <si>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</si>
  <si>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</si>
  <si>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</si>
  <si>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</si>
  <si>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</si>
  <si>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</si>
  <si>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</si>
  <si>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</si>
  <si>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</si>
  <si>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</si>
  <si>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</si>
  <si>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</si>
  <si>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</si>
  <si>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</si>
  <si>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</si>
  <si>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</si>
  <si>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</si>
  <si>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</si>
  <si>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</si>
  <si>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</si>
  <si>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</si>
  <si>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</si>
  <si>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</si>
  <si>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</si>
  <si>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</si>
  <si>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</si>
  <si>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</si>
  <si>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</si>
  <si>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</si>
  <si>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</si>
  <si>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</si>
  <si>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</si>
  <si>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</si>
  <si>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</si>
  <si>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</si>
  <si>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</si>
  <si>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</si>
  <si>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</si>
  <si>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</si>
  <si>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</si>
  <si>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</si>
  <si>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</si>
  <si>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</si>
  <si>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</si>
  <si>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</si>
  <si>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</si>
  <si>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</si>
  <si>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</si>
  <si>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</si>
  <si>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</si>
  <si>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</si>
  <si>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</si>
  <si>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</si>
  <si>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</si>
  <si>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</si>
  <si>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</si>
  <si>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</si>
  <si>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</si>
  <si>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</si>
  <si>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</si>
  <si>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</si>
  <si>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</si>
  <si>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</si>
  <si>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</si>
  <si>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</si>
  <si>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</si>
  <si>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</si>
  <si>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</si>
  <si>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</si>
  <si>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</si>
  <si>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</si>
  <si>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</si>
  <si>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</si>
  <si>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</si>
  <si>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</si>
  <si>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</si>
  <si>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</si>
  <si>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</si>
  <si>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</si>
  <si>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</si>
  <si>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</si>
  <si>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</si>
  <si>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</si>
  <si>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</si>
  <si>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</si>
  <si>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</si>
  <si>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</si>
  <si>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</si>
  <si>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</si>
  <si>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</si>
  <si>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</si>
  <si>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</si>
  <si>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</si>
  <si>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</si>
  <si>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</si>
  <si>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</si>
  <si>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</si>
  <si>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</si>
  <si>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</si>
  <si>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</si>
  <si>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</si>
  <si>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</si>
  <si>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</si>
  <si>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</si>
  <si>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</si>
  <si>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</si>
  <si>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</si>
  <si>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</si>
  <si>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</si>
  <si>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</si>
  <si>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</si>
  <si>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</si>
  <si>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</si>
  <si>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</si>
  <si>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</si>
  <si>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</si>
  <si>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</si>
  <si>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</si>
  <si>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</si>
  <si>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</si>
  <si>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</si>
  <si>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</si>
  <si>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</si>
  <si>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</si>
  <si>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</si>
  <si>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</si>
  <si>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</si>
  <si>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</si>
  <si>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</si>
  <si>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</si>
  <si>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</si>
  <si>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</si>
  <si>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</si>
  <si>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</si>
  <si>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</si>
  <si>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</si>
  <si>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</si>
  <si>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</si>
  <si>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</si>
  <si>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</si>
  <si>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</si>
  <si>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</si>
  <si>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</si>
  <si>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</si>
  <si>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</si>
  <si>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</si>
  <si>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</si>
  <si>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</si>
  <si>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</si>
  <si>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</si>
  <si>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</si>
  <si>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</si>
  <si>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</si>
  <si>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</si>
  <si>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</si>
  <si>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</si>
  <si>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</si>
  <si>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</si>
  <si>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</si>
  <si>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</si>
  <si>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</si>
  <si>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</si>
  <si>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</si>
  <si>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</si>
  <si>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</si>
  <si>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</si>
  <si>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</si>
  <si>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</si>
  <si>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</si>
  <si>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</si>
  <si>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</si>
  <si>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</si>
  <si>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</si>
  <si>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</si>
  <si>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</si>
  <si>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</si>
  <si>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</si>
  <si>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</si>
  <si>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</si>
  <si>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</si>
  <si>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</si>
  <si>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</si>
  <si>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</si>
  <si>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</si>
  <si>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</si>
  <si>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</si>
  <si>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</si>
  <si>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</si>
  <si>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</si>
  <si>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</si>
  <si>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</si>
  <si>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</si>
  <si>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</si>
  <si>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</si>
  <si>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</si>
  <si>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</si>
  <si>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</si>
  <si>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</si>
  <si>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</si>
  <si>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</si>
  <si>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</si>
  <si>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</si>
  <si>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</si>
  <si>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</si>
  <si>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</si>
  <si>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</si>
  <si>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</si>
  <si>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</si>
  <si>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</si>
  <si>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</si>
  <si>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</si>
  <si>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</si>
  <si>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</si>
  <si>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</si>
  <si>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</si>
  <si>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</si>
  <si>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</si>
  <si>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</si>
  <si>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</si>
  <si>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</si>
  <si>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</si>
  <si>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</si>
  <si>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</si>
  <si>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</si>
  <si>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</si>
  <si>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</si>
  <si>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</si>
  <si>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</si>
  <si>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</si>
  <si>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</si>
  <si>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</si>
  <si>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</si>
  <si>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</si>
  <si>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</si>
  <si>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</si>
  <si>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</si>
  <si>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</si>
  <si>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</si>
  <si>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</si>
  <si>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</si>
  <si>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</si>
  <si>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</si>
  <si>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</si>
  <si>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</si>
  <si>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</si>
  <si>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</si>
  <si>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</si>
  <si>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</si>
  <si>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</si>
  <si>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</si>
  <si>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</si>
  <si>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</si>
  <si>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</si>
  <si>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</si>
  <si>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</si>
  <si>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</si>
  <si>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</si>
  <si>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</si>
  <si>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</si>
  <si>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</si>
  <si>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</si>
  <si>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</si>
  <si>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</si>
  <si>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</si>
  <si>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</si>
  <si>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</si>
  <si>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</si>
  <si>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</si>
  <si>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</si>
  <si>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</si>
  <si>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</si>
  <si>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</si>
  <si>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</si>
  <si>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</si>
  <si>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</si>
  <si>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</si>
  <si>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</si>
  <si>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</si>
  <si>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</si>
  <si>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</si>
  <si>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</si>
  <si>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</si>
  <si>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</si>
  <si>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</si>
  <si>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</si>
  <si>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</si>
  <si>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</si>
  <si>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</si>
  <si>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</si>
  <si>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</si>
  <si>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</si>
  <si>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</si>
  <si>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</si>
  <si>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</si>
  <si>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</si>
  <si>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</si>
  <si>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</si>
  <si>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</si>
  <si>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</si>
  <si>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</si>
  <si>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</si>
  <si>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</si>
  <si>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</si>
  <si>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</si>
  <si>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</si>
  <si>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</si>
  <si>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</si>
  <si>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</si>
  <si>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</si>
  <si>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</si>
  <si>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</si>
  <si>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</si>
  <si>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</si>
  <si>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</si>
  <si>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</si>
  <si>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</si>
  <si>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</si>
  <si>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</si>
  <si>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</si>
  <si>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</si>
  <si>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</si>
  <si>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</si>
  <si>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</si>
  <si>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</si>
  <si>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</si>
  <si>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</si>
  <si>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</si>
  <si>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</si>
  <si>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</si>
  <si>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</si>
  <si>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</si>
  <si>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</si>
  <si>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</si>
  <si>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</si>
  <si>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</si>
  <si>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</si>
  <si>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</si>
  <si>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</si>
  <si>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</si>
  <si>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</si>
  <si>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</si>
  <si>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</si>
  <si>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</si>
  <si>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</si>
  <si>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</si>
  <si>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</si>
  <si>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</si>
  <si>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</si>
  <si>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</si>
  <si>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</si>
  <si>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</si>
  <si>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</si>
  <si>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</si>
  <si>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</si>
  <si>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</si>
  <si>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</si>
  <si>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</si>
  <si>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</si>
  <si>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</si>
  <si>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</si>
  <si>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</si>
  <si>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</si>
  <si>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</si>
  <si>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</si>
  <si>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</si>
  <si>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</si>
  <si>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</si>
  <si>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</si>
  <si>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</si>
  <si>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</si>
  <si>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</si>
  <si>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</si>
  <si>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</si>
  <si>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</si>
  <si>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</si>
  <si>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</si>
  <si>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</si>
  <si>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</si>
  <si>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</si>
  <si>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</si>
  <si>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</si>
  <si>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</si>
  <si>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</si>
  <si>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</si>
  <si>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</si>
  <si>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</si>
  <si>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</si>
  <si>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</si>
  <si>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</si>
  <si>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</si>
  <si>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</si>
  <si>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</si>
  <si>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</si>
  <si>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</si>
  <si>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</si>
  <si>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</si>
  <si>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</si>
  <si>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</si>
  <si>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</si>
  <si>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</si>
  <si>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</si>
  <si>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</si>
  <si>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</si>
  <si>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</si>
  <si>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</si>
  <si>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</si>
  <si>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</si>
  <si>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</si>
  <si>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</si>
  <si>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</si>
  <si>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</si>
  <si>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</si>
  <si>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</si>
  <si>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</si>
  <si>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</si>
  <si>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</si>
  <si>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</si>
  <si>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</si>
  <si>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</si>
  <si>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</si>
  <si>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</si>
  <si>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</si>
  <si>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</si>
  <si>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</si>
  <si>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</si>
  <si>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</si>
  <si>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</si>
  <si>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</si>
  <si>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</si>
  <si>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</si>
  <si>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</si>
  <si>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</si>
  <si>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</si>
  <si>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</si>
  <si>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</si>
  <si>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</si>
  <si>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</si>
  <si>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</si>
  <si>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</si>
  <si>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</si>
  <si>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</si>
  <si>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</si>
  <si>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</si>
  <si>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</si>
  <si>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</si>
  <si>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</si>
  <si>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</si>
  <si>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</si>
  <si>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</si>
  <si>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</si>
  <si>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</si>
  <si>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</si>
  <si>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</si>
  <si>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</si>
  <si>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</si>
  <si>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</si>
  <si>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</si>
  <si>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</si>
  <si>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</si>
  <si>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</si>
  <si>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</si>
  <si>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</si>
  <si>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</si>
  <si>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</si>
  <si>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</si>
  <si>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</si>
  <si>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</si>
  <si>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</si>
  <si>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</si>
  <si>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</si>
  <si>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</si>
  <si>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</si>
  <si>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</si>
  <si>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</si>
  <si>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</si>
  <si>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</si>
  <si>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</si>
  <si>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</si>
  <si>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</si>
  <si>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</si>
  <si>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</si>
  <si>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</si>
  <si>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</si>
  <si>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</si>
  <si>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</si>
  <si>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</si>
  <si>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</si>
  <si>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</si>
  <si>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</si>
  <si>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</si>
  <si>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</si>
  <si>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</si>
  <si>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</si>
  <si>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</si>
  <si>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</si>
  <si>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</si>
  <si>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</si>
  <si>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</si>
  <si>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</si>
  <si>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</si>
  <si>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</si>
  <si>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</si>
  <si>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</si>
  <si>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</si>
  <si>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</si>
  <si>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</si>
  <si>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</si>
  <si>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</si>
  <si>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</si>
  <si>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</si>
  <si>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</si>
  <si>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</si>
  <si>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</si>
  <si>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</si>
  <si>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</si>
  <si>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</si>
  <si>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</si>
  <si>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</si>
  <si>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</si>
  <si>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</si>
  <si>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</si>
  <si>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</si>
  <si>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</si>
  <si>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</si>
  <si>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</si>
  <si>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</si>
  <si>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</si>
  <si>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</si>
  <si>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</si>
  <si>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</si>
  <si>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</si>
  <si>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</si>
  <si>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</si>
  <si>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</si>
  <si>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</si>
  <si>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</si>
  <si>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</si>
  <si>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</si>
  <si>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</si>
  <si>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</si>
  <si>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</si>
  <si>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</si>
  <si>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</si>
  <si>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</si>
  <si>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</si>
  <si>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</si>
  <si>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</si>
  <si>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</si>
  <si>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</si>
  <si>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</si>
  <si>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</si>
  <si>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</si>
  <si>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</si>
  <si>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</si>
  <si>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</si>
  <si>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</si>
  <si>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</si>
  <si>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</si>
  <si>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</si>
  <si>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</si>
  <si>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</si>
  <si>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</si>
  <si>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</si>
  <si>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</si>
  <si>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</si>
  <si>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</si>
  <si>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</si>
  <si>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</si>
  <si>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</si>
  <si>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</si>
  <si>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</si>
  <si>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</si>
  <si>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</si>
  <si>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</si>
  <si>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</si>
  <si>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</si>
  <si>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</si>
  <si>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</si>
  <si>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</si>
  <si>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</si>
  <si>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</si>
  <si>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</si>
  <si>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</si>
  <si>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</si>
  <si>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</si>
  <si>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</si>
  <si>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</si>
  <si>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</si>
  <si>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</si>
  <si>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</si>
  <si>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</si>
  <si>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</si>
  <si>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</si>
  <si>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</si>
  <si>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</si>
  <si>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</si>
  <si>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</si>
  <si>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</si>
  <si>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</si>
  <si>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</si>
  <si>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</si>
  <si>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</si>
  <si>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</si>
  <si>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</si>
  <si>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</si>
  <si>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</si>
  <si>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</si>
  <si>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</si>
  <si>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</si>
  <si>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</si>
  <si>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</si>
  <si>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</si>
  <si>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</si>
  <si>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</si>
  <si>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</si>
  <si>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</si>
  <si>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</si>
  <si>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</si>
  <si>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</si>
  <si>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</si>
  <si>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</si>
  <si>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</si>
  <si>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</si>
  <si>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</si>
  <si>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</si>
  <si>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</si>
  <si>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</si>
  <si>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</si>
  <si>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</si>
  <si>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</si>
  <si>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</si>
  <si>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</si>
  <si>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</si>
  <si>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</si>
  <si>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</si>
  <si>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</si>
  <si>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</si>
  <si>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</si>
  <si>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</si>
  <si>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</si>
  <si>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</si>
  <si>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</si>
  <si>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</si>
  <si>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</si>
  <si>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</si>
  <si>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</si>
  <si>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</si>
  <si>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</si>
  <si>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</si>
  <si>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</si>
  <si>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</si>
  <si>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</si>
  <si>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</si>
  <si>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</si>
  <si>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</si>
  <si>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</si>
  <si>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</si>
  <si>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</si>
  <si>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</si>
  <si>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</si>
  <si>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</si>
  <si>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</si>
  <si>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</si>
  <si>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</si>
  <si>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</si>
  <si>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</si>
  <si>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</si>
  <si>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</si>
  <si>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</si>
  <si>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</si>
  <si>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</si>
  <si>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</si>
  <si>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</si>
  <si>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</si>
  <si>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</si>
  <si>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</si>
  <si>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</si>
  <si>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</si>
  <si>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</si>
  <si>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</si>
  <si>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</si>
  <si>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</si>
  <si>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</si>
  <si>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</si>
  <si>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</si>
  <si>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</si>
  <si>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</si>
  <si>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</si>
  <si>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</si>
  <si>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</si>
  <si>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</si>
  <si>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</si>
  <si>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</si>
  <si>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</si>
  <si>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</si>
  <si>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</si>
  <si>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</si>
  <si>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</si>
  <si>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</si>
  <si>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</si>
  <si>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</si>
  <si>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</si>
  <si>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</si>
  <si>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</si>
  <si>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</si>
  <si>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</si>
  <si>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</si>
  <si>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</si>
  <si>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</si>
  <si>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</si>
  <si>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</si>
  <si>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</si>
  <si>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</si>
  <si>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</si>
  <si>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</si>
  <si>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</si>
  <si>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</si>
  <si>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</si>
  <si>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</si>
  <si>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</si>
  <si>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</si>
  <si>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</si>
  <si>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</si>
  <si>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</si>
  <si>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</si>
  <si>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</si>
  <si>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</si>
  <si>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</si>
  <si>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</si>
  <si>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</si>
  <si>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</si>
  <si>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</si>
  <si>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</si>
  <si>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</si>
  <si>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</si>
  <si>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</si>
  <si>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</si>
  <si>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</si>
  <si>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</si>
  <si>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</si>
  <si>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</si>
  <si>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</si>
  <si>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</si>
  <si>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</si>
  <si>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</si>
  <si>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</si>
  <si>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</si>
  <si>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</si>
  <si>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</si>
  <si>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</si>
  <si>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</si>
  <si>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</si>
  <si>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</si>
  <si>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</si>
  <si>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</si>
  <si>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</si>
  <si>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</si>
  <si>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</si>
  <si>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</si>
  <si>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</si>
  <si>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</si>
  <si>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</si>
  <si>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</si>
  <si>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</si>
  <si>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</si>
  <si>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</si>
  <si>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</si>
  <si>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</si>
  <si>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</si>
  <si>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</si>
  <si>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</si>
  <si>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</si>
  <si>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</si>
  <si>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</si>
  <si>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</si>
  <si>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</si>
  <si>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</si>
  <si>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</si>
  <si>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</si>
  <si>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</si>
  <si>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</si>
  <si>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</si>
  <si>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</si>
  <si>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</si>
  <si>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</si>
  <si>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</si>
  <si>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</si>
  <si>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</si>
  <si>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</si>
  <si>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</si>
  <si>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</si>
  <si>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</si>
  <si>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</si>
  <si>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</si>
  <si>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</si>
  <si>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</si>
  <si>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</si>
  <si>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</si>
  <si>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</si>
  <si>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</si>
  <si>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</si>
  <si>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</si>
  <si>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</si>
  <si>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</si>
  <si>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</si>
  <si>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</si>
  <si>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</si>
  <si>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</si>
  <si>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</si>
  <si>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</si>
  <si>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</si>
  <si>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</si>
  <si>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</si>
  <si>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</si>
  <si>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</si>
  <si>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</si>
  <si>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</si>
  <si>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</si>
  <si>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</si>
  <si>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</si>
  <si>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</si>
  <si>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</si>
  <si>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</si>
  <si>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</si>
  <si>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</si>
  <si>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</si>
  <si>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</si>
  <si>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</si>
  <si>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</si>
  <si>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</si>
  <si>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</si>
  <si>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</si>
  <si>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</si>
  <si>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</si>
  <si>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</si>
  <si>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</si>
  <si>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</si>
  <si>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</si>
  <si>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</si>
  <si>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</si>
  <si>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</si>
  <si>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</si>
  <si>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</si>
  <si>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</si>
  <si>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</si>
  <si>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</si>
  <si>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</si>
  <si>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</si>
  <si>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</si>
  <si>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</si>
  <si>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</si>
  <si>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</si>
  <si>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</si>
  <si>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</si>
  <si>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</si>
  <si>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</si>
  <si>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</si>
  <si>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</si>
  <si>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</si>
  <si>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</si>
  <si>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</si>
  <si>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</si>
  <si>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</si>
  <si>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</si>
  <si>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</si>
  <si>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</si>
  <si>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</si>
  <si>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</si>
  <si>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</si>
  <si>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</si>
  <si>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</si>
  <si>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</si>
  <si>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</si>
  <si>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</si>
  <si>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</si>
  <si>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</si>
  <si>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</si>
  <si>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</si>
  <si>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</si>
  <si>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</si>
  <si>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</si>
  <si>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</si>
  <si>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</si>
  <si>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</si>
  <si>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</si>
  <si>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</si>
  <si>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</si>
  <si>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</si>
  <si>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</si>
  <si>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</si>
  <si>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</si>
  <si>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</si>
  <si>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</si>
  <si>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</si>
  <si>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</si>
  <si>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</si>
  <si>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</si>
  <si>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</si>
  <si>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</si>
  <si>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</si>
  <si>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</si>
  <si>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</si>
  <si>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</si>
  <si>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</si>
  <si>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</si>
  <si>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</si>
  <si>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</si>
  <si>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</si>
  <si>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</si>
  <si>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</si>
  <si>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</si>
  <si>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</si>
  <si>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</si>
  <si>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</si>
  <si>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</si>
  <si>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</si>
  <si>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</si>
  <si>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</si>
  <si>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</si>
  <si>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</si>
  <si>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</si>
  <si>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</si>
  <si>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</si>
  <si>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</si>
  <si>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</si>
  <si>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</si>
  <si>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</si>
  <si>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</si>
  <si>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</si>
  <si>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</si>
  <si>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</si>
  <si>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</si>
  <si>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</si>
  <si>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</si>
  <si>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</si>
  <si>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</si>
  <si>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</si>
  <si>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</si>
  <si>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</si>
  <si>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</si>
  <si>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</si>
  <si>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</si>
  <si>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</si>
  <si>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</si>
  <si>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</si>
  <si>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</si>
  <si>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</si>
  <si>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</si>
  <si>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</si>
  <si>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</si>
  <si>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</si>
  <si>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</si>
  <si>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</si>
  <si>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</si>
  <si>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</si>
  <si>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</si>
  <si>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</si>
  <si>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</si>
  <si>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</si>
  <si>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</si>
  <si>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</si>
  <si>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</si>
  <si>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</si>
  <si>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</si>
  <si>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</si>
  <si>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</si>
  <si>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</si>
  <si>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</si>
  <si>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</si>
  <si>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</si>
  <si>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</si>
  <si>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</si>
  <si>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</si>
  <si>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</si>
  <si>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</si>
  <si>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</si>
  <si>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</si>
  <si>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</si>
  <si>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</si>
  <si>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</si>
  <si>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</si>
  <si>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</si>
  <si>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</si>
  <si>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</si>
  <si>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</si>
  <si>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</si>
  <si>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</si>
  <si>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</si>
  <si>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</si>
  <si>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</si>
  <si>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</si>
  <si>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</si>
  <si>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</si>
  <si>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</si>
  <si>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</si>
  <si>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</si>
  <si>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</si>
  <si>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</si>
  <si>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</si>
  <si>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</si>
  <si>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</si>
  <si>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</si>
  <si>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</si>
  <si>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</si>
  <si>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</si>
  <si>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</si>
  <si>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</si>
  <si>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</si>
  <si>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</si>
  <si>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</si>
  <si>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</si>
  <si>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</si>
  <si>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</si>
  <si>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</si>
  <si>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</si>
  <si>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</si>
  <si>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</si>
  <si>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</si>
  <si>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</si>
  <si>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</si>
  <si>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</si>
  <si>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</si>
  <si>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</si>
  <si>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</si>
  <si>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</si>
  <si>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</si>
  <si>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</si>
  <si>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</si>
  <si>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</si>
  <si>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</si>
  <si>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</si>
  <si>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</si>
  <si>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</si>
  <si>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</si>
  <si>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</si>
  <si>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</si>
  <si>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</si>
  <si>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</si>
  <si>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</si>
  <si>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</si>
  <si>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</si>
  <si>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</si>
  <si>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</si>
  <si>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</si>
  <si>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</si>
  <si>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</si>
  <si>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</si>
  <si>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</si>
  <si>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</si>
  <si>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</si>
  <si>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</si>
  <si>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</si>
  <si>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</si>
  <si>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</si>
  <si>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</si>
  <si>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</si>
  <si>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</si>
  <si>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</si>
  <si>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</si>
  <si>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</si>
  <si>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</si>
  <si>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</si>
  <si>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</si>
  <si>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</si>
  <si>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</si>
  <si>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</si>
  <si>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</si>
  <si>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</si>
  <si>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</si>
  <si>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</si>
  <si>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</si>
  <si>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</si>
  <si>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</si>
  <si>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</si>
  <si>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</si>
  <si>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</si>
  <si>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</si>
  <si>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</si>
  <si>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</si>
  <si>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</si>
  <si>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</si>
  <si>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</si>
  <si>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</si>
  <si>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</si>
  <si>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</si>
  <si>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</si>
  <si>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</si>
  <si>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</si>
  <si>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</si>
  <si>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</si>
  <si>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</si>
  <si>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</si>
  <si>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</si>
  <si>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</si>
  <si>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</si>
  <si>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</si>
  <si>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</si>
  <si>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</si>
  <si>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</si>
  <si>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</si>
  <si>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</si>
  <si>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</si>
  <si>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</si>
  <si>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</si>
  <si>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</si>
  <si>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</si>
  <si>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</si>
  <si>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</si>
  <si>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</si>
  <si>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</si>
  <si>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</si>
  <si>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</si>
  <si>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</si>
  <si>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</si>
  <si>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</si>
  <si>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</si>
  <si>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</si>
  <si>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</si>
  <si>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</si>
  <si>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</si>
  <si>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</si>
  <si>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</si>
  <si>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</si>
  <si>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</si>
  <si>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</si>
  <si>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</si>
  <si>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</si>
  <si>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</si>
  <si>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</si>
  <si>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</si>
  <si>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</si>
  <si>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</si>
  <si>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</si>
  <si>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</si>
  <si>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</si>
  <si>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</si>
  <si>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</si>
  <si>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</si>
  <si>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</si>
  <si>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</si>
  <si>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</si>
  <si>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</si>
  <si>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</si>
  <si>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</si>
  <si>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</si>
  <si>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</si>
  <si>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</si>
  <si>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</si>
  <si>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</si>
  <si>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</si>
  <si>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</si>
  <si>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</si>
  <si>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</si>
  <si>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</si>
  <si>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</si>
  <si>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</si>
  <si>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</si>
  <si>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</si>
  <si>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</si>
  <si>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</si>
  <si>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</si>
  <si>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</si>
  <si>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</si>
  <si>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</si>
  <si>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</si>
  <si>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</si>
  <si>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</si>
  <si>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</si>
  <si>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</si>
  <si>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</si>
  <si>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</si>
  <si>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</si>
  <si>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</si>
  <si>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</si>
  <si>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</si>
  <si>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</si>
  <si>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</si>
  <si>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</si>
  <si>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</si>
  <si>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</si>
  <si>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</si>
  <si>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</si>
  <si>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</si>
  <si>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</si>
  <si>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</si>
  <si>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</si>
  <si>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</si>
  <si>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</si>
  <si>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</si>
  <si>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</si>
  <si>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</si>
  <si>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</si>
  <si>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</si>
  <si>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</si>
  <si>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</si>
  <si>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</si>
  <si>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</si>
  <si>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</si>
  <si>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</si>
  <si>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</si>
  <si>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</si>
  <si>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</si>
  <si>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</si>
  <si>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</si>
  <si>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</si>
  <si>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</si>
  <si>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</si>
  <si>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</si>
  <si>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</si>
  <si>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</si>
  <si>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</si>
  <si>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</si>
  <si>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</si>
  <si>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</si>
  <si>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</si>
  <si>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</si>
  <si>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</si>
  <si>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</si>
  <si>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</si>
  <si>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</si>
  <si>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</si>
  <si>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</si>
  <si>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</si>
  <si>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</si>
  <si>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</si>
  <si>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</si>
  <si>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</si>
  <si>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</si>
  <si>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</si>
  <si>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</si>
  <si>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</si>
  <si>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</si>
  <si>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</si>
  <si>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</si>
  <si>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</si>
  <si>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</si>
  <si>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</si>
  <si>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</si>
  <si>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</si>
  <si>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</si>
  <si>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</si>
  <si>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</si>
  <si>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</si>
  <si>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</si>
  <si>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</si>
  <si>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</si>
  <si>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</si>
  <si>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</si>
  <si>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</si>
  <si>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</si>
  <si>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</si>
  <si>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</si>
  <si>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</si>
  <si>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</si>
  <si>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</si>
  <si>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</si>
  <si>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</si>
  <si>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</si>
  <si>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</si>
  <si>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</si>
  <si>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</si>
  <si>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</si>
  <si>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</si>
  <si>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</si>
  <si>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</si>
  <si>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</si>
  <si>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</si>
  <si>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</si>
  <si>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</si>
  <si>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</si>
  <si>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</si>
  <si>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</si>
  <si>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</si>
  <si>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</si>
  <si>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</si>
  <si>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</si>
  <si>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</si>
  <si>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</si>
  <si>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</si>
  <si>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</si>
  <si>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</si>
  <si>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</si>
  <si>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</si>
  <si>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</si>
  <si>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</si>
  <si>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</si>
  <si>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</si>
  <si>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</si>
  <si>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</si>
  <si>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</si>
  <si>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</si>
  <si>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</si>
  <si>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</si>
  <si>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</si>
  <si>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</si>
  <si>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</si>
  <si>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</si>
  <si>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</si>
  <si>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</si>
  <si>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</si>
  <si>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</si>
  <si>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</si>
  <si>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</si>
  <si>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</si>
  <si>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</si>
  <si>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</si>
  <si>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</si>
  <si>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</si>
  <si>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</si>
  <si>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</si>
  <si>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</si>
  <si>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</si>
  <si>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</si>
  <si>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</si>
  <si>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</si>
  <si>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</si>
  <si>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</si>
  <si>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</si>
  <si>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</si>
  <si>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</si>
  <si>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</si>
  <si>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</si>
  <si>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</si>
  <si>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</si>
  <si>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</si>
  <si>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</si>
  <si>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</si>
  <si>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</si>
  <si>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</si>
  <si>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</si>
  <si>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</si>
  <si>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</si>
  <si>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</si>
  <si>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</si>
  <si>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</si>
  <si>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</si>
  <si>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</si>
  <si>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</si>
  <si>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</si>
  <si>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</si>
  <si>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</si>
  <si>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</si>
  <si>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</si>
  <si>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</si>
  <si>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</si>
  <si>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</si>
  <si>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</si>
  <si>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</si>
  <si>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</si>
  <si>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</si>
  <si>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</si>
  <si>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</si>
  <si>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</si>
  <si>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</si>
  <si>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</si>
  <si>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</si>
  <si>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</si>
  <si>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</si>
  <si>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</si>
  <si>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</si>
  <si>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</si>
  <si>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</si>
  <si>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</si>
  <si>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</si>
  <si>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</si>
  <si>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</si>
  <si>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</si>
  <si>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</si>
  <si>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</si>
  <si>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</si>
  <si>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</si>
  <si>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</si>
  <si>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</si>
  <si>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</si>
  <si>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</si>
  <si>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</si>
  <si>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</si>
  <si>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</si>
  <si>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</si>
  <si>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</si>
  <si>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</si>
  <si>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</si>
  <si>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</si>
  <si>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</si>
  <si>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</si>
  <si>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</si>
  <si>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</si>
  <si>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</si>
  <si>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</si>
  <si>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</si>
  <si>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</si>
  <si>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</si>
  <si>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</si>
  <si>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</si>
  <si>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</si>
  <si>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</si>
  <si>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</si>
  <si>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</si>
  <si>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</si>
  <si>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</si>
  <si>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</si>
  <si>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</si>
  <si>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</si>
  <si>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</si>
  <si>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</si>
  <si>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</si>
  <si>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</si>
  <si>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</si>
  <si>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</si>
  <si>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</si>
  <si>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</si>
  <si>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</si>
  <si>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</si>
  <si>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</si>
  <si>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</si>
  <si>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</si>
  <si>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</si>
  <si>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</si>
  <si>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</si>
  <si>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</si>
  <si>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</si>
  <si>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</si>
  <si>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</si>
  <si>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</si>
  <si>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</si>
  <si>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</si>
  <si>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</si>
  <si>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</si>
  <si>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</si>
  <si>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</si>
  <si>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</si>
  <si>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</si>
  <si>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</si>
  <si>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</si>
  <si>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</si>
  <si>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</si>
  <si>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</si>
  <si>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</si>
  <si>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</si>
  <si>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</si>
  <si>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</si>
  <si>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</si>
  <si>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</si>
  <si>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</si>
  <si>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</si>
  <si>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</si>
  <si>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</si>
  <si>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</si>
  <si>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</si>
  <si>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</si>
  <si>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</si>
  <si>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</si>
  <si>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</si>
  <si>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</si>
  <si>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</si>
  <si>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</si>
  <si>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</si>
  <si>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</si>
  <si>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</si>
  <si>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</si>
  <si>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</si>
  <si>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</si>
  <si>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</si>
  <si>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</si>
  <si>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</si>
  <si>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</si>
  <si>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</si>
  <si>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</si>
  <si>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</si>
  <si>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</si>
  <si>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</si>
  <si>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</si>
  <si>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</si>
  <si>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</si>
  <si>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</si>
  <si>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</si>
  <si>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</si>
  <si>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</si>
  <si>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</si>
  <si>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</si>
  <si>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</si>
  <si>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</si>
  <si>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</si>
  <si>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</si>
  <si>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</si>
  <si>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</si>
  <si>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</si>
  <si>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</si>
  <si>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</si>
  <si>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</si>
  <si>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</si>
  <si>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</si>
  <si>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</si>
  <si>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</si>
  <si>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</si>
  <si>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</si>
  <si>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</si>
  <si>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</si>
  <si>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</si>
  <si>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</si>
  <si>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</si>
  <si>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</si>
  <si>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</si>
  <si>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</si>
  <si>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</si>
  <si>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</si>
  <si>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</si>
  <si>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</si>
  <si>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</si>
  <si>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</si>
  <si>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</si>
  <si>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</si>
  <si>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</si>
  <si>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</si>
  <si>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</si>
  <si>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</si>
  <si>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</si>
  <si>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</si>
  <si>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</si>
  <si>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</si>
  <si>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</si>
  <si>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</si>
  <si>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</si>
  <si>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</si>
  <si>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</si>
  <si>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</si>
  <si>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</si>
  <si>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</si>
  <si>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</si>
  <si>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</si>
  <si>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</si>
  <si>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</si>
  <si>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</si>
  <si>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</si>
  <si>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</si>
  <si>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</si>
  <si>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</si>
  <si>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</si>
  <si>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</si>
  <si>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</si>
  <si>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</si>
  <si>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</si>
  <si>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</si>
  <si>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</si>
  <si>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</si>
  <si>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</si>
  <si>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</si>
  <si>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</si>
  <si>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</si>
  <si>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</si>
  <si>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</si>
  <si>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</si>
  <si>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</si>
  <si>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</si>
  <si>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</si>
  <si>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</si>
  <si>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</si>
  <si>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</si>
  <si>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</si>
  <si>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</si>
  <si>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</si>
  <si>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</si>
  <si>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</si>
  <si>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</si>
  <si>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</si>
  <si>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</si>
  <si>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</si>
  <si>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</si>
  <si>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</si>
  <si>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</si>
  <si>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</si>
  <si>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</si>
  <si>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</si>
  <si>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</si>
  <si>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</si>
  <si>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</si>
  <si>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</si>
  <si>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</si>
  <si>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</si>
  <si>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</si>
  <si>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</si>
  <si>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</si>
  <si>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</si>
  <si>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</si>
  <si>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</si>
  <si>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</si>
  <si>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</si>
  <si>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</si>
  <si>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</si>
  <si>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</si>
  <si>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</si>
  <si>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</si>
  <si>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</si>
  <si>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</si>
  <si>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</si>
  <si>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</si>
  <si>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</si>
  <si>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</si>
  <si>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</si>
  <si>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</si>
  <si>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</si>
  <si>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</si>
  <si>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</si>
  <si>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</si>
  <si>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</si>
  <si>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</si>
  <si>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</si>
  <si>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</si>
  <si>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</si>
  <si>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</si>
  <si>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</si>
  <si>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</si>
  <si>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</si>
  <si>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</si>
  <si>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</si>
  <si>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</si>
  <si>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</si>
  <si>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</si>
  <si>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</si>
  <si>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</si>
  <si>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</si>
  <si>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</si>
  <si>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</si>
  <si>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</si>
  <si>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</si>
  <si>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</si>
  <si>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</si>
  <si>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</si>
  <si>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</si>
  <si>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</si>
  <si>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</si>
  <si>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</si>
  <si>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</si>
  <si>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</si>
  <si>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</si>
  <si>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</si>
  <si>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</si>
  <si>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</si>
  <si>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</si>
  <si>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</si>
  <si>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</si>
  <si>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</si>
  <si>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</si>
  <si>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</si>
  <si>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</si>
  <si>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</si>
  <si>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</si>
  <si>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</si>
  <si>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</si>
  <si>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</si>
  <si>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</si>
  <si>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</si>
  <si>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</si>
  <si>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</si>
  <si>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</si>
  <si>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</si>
  <si>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</si>
  <si>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</si>
  <si>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</si>
  <si>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</si>
  <si>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</si>
  <si>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</si>
  <si>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</si>
  <si>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</si>
  <si>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</si>
  <si>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</si>
  <si>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</si>
  <si>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</si>
  <si>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</si>
  <si>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</si>
  <si>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</si>
  <si>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</si>
  <si>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</si>
  <si>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</si>
  <si>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</si>
  <si>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</si>
  <si>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</si>
  <si>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</si>
  <si>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</si>
  <si>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</si>
  <si>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</si>
  <si>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</si>
  <si>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</si>
  <si>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</si>
  <si>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</si>
  <si>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</si>
  <si>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</si>
  <si>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</si>
  <si>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</si>
  <si>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</si>
  <si>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</si>
  <si>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</si>
  <si>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</si>
  <si>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</si>
  <si>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</si>
  <si>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</si>
  <si>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</si>
  <si>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</si>
  <si>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</si>
  <si>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</si>
  <si>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</si>
  <si>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</si>
  <si>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</si>
  <si>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</si>
  <si>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</si>
  <si>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</si>
  <si>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</si>
  <si>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</si>
  <si>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</si>
  <si>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</si>
  <si>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</si>
  <si>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</si>
  <si>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</si>
  <si>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</si>
  <si>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</si>
  <si>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</si>
  <si>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</si>
  <si>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</si>
  <si>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</si>
  <si>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</si>
  <si>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</si>
  <si>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</si>
  <si>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</si>
  <si>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</si>
  <si>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</si>
  <si>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</si>
  <si>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</si>
  <si>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</si>
  <si>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</si>
  <si>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</si>
  <si>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</si>
  <si>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</si>
  <si>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</si>
  <si>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</si>
  <si>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</si>
  <si>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</si>
  <si>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</si>
  <si>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</si>
  <si>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</si>
  <si>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</si>
  <si>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</si>
  <si>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</si>
  <si>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</si>
  <si>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</si>
  <si>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</si>
  <si>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</si>
  <si>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</si>
  <si>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</si>
  <si>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</si>
  <si>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</si>
  <si>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</si>
  <si>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</si>
  <si>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</si>
  <si>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</si>
  <si>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</si>
  <si>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</si>
  <si>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</si>
  <si>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</si>
  <si>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</si>
  <si>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</si>
  <si>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</si>
  <si>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</si>
  <si>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</si>
  <si>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</si>
  <si>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</si>
  <si>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</si>
  <si>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</si>
  <si>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</si>
  <si>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</si>
  <si>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</si>
  <si>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</si>
  <si>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</si>
  <si>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</si>
  <si>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</si>
  <si>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</si>
  <si>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</si>
  <si>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</si>
  <si>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</si>
  <si>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</si>
  <si>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</si>
  <si>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</si>
  <si>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</si>
  <si>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</si>
  <si>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</si>
  <si>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</si>
  <si>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</si>
  <si>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</si>
  <si>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</si>
  <si>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</si>
  <si>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</si>
  <si>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</si>
  <si>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</si>
  <si>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</si>
  <si>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</si>
  <si>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</si>
  <si>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</si>
  <si>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</si>
  <si>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</si>
  <si>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</si>
  <si>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</si>
  <si>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</si>
  <si>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</si>
  <si>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</si>
  <si>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</si>
  <si>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</si>
  <si>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</si>
  <si>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</si>
  <si>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</si>
  <si>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</si>
  <si>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</si>
  <si>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</si>
  <si>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</si>
  <si>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</si>
  <si>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</si>
  <si>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</si>
  <si>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</si>
  <si>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</si>
  <si>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</si>
  <si>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</si>
  <si>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</si>
  <si>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</si>
  <si>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</si>
  <si>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</si>
  <si>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</si>
  <si>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</si>
  <si>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</si>
  <si>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</si>
  <si>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</si>
  <si>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</si>
  <si>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</si>
  <si>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</si>
  <si>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</si>
  <si>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</si>
  <si>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</si>
  <si>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</si>
  <si>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</si>
  <si>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</si>
  <si>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</si>
  <si>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</si>
  <si>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</si>
  <si>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</si>
  <si>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</si>
  <si>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</si>
  <si>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</si>
  <si>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</si>
  <si>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</si>
  <si>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</si>
  <si>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</si>
  <si>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</si>
  <si>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</si>
  <si>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</si>
  <si>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</si>
  <si>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</si>
  <si>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</si>
  <si>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</si>
  <si>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</si>
  <si>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</si>
  <si>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</si>
  <si>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</si>
  <si>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</si>
  <si>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</si>
  <si>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</si>
  <si>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</si>
  <si>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</si>
  <si>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</si>
  <si>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</si>
  <si>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</si>
  <si>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</si>
  <si>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</si>
  <si>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</si>
  <si>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</si>
  <si>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</si>
  <si>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</si>
  <si>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</si>
  <si>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</si>
  <si>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</si>
  <si>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</si>
  <si>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</si>
  <si>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</si>
  <si>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</si>
  <si>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</si>
  <si>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</si>
  <si>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</si>
  <si>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</si>
  <si>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</si>
  <si>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</si>
  <si>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</si>
  <si>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</si>
  <si>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</si>
  <si>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</si>
  <si>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</si>
  <si>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</si>
  <si>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</si>
  <si>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</si>
  <si>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</si>
  <si>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</si>
  <si>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</si>
  <si>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</si>
  <si>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</si>
  <si>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</si>
  <si>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</si>
  <si>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</si>
  <si>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</si>
  <si>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</si>
  <si>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</si>
  <si>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</si>
  <si>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</si>
  <si>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</si>
  <si>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</si>
  <si>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</si>
  <si>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</si>
  <si>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</si>
  <si>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</si>
  <si>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</si>
  <si>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</si>
  <si>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</si>
  <si>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</si>
  <si>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</si>
  <si>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</si>
  <si>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</si>
  <si>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</si>
  <si>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</si>
  <si>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</si>
  <si>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</si>
  <si>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</si>
  <si>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</si>
  <si>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</si>
  <si>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</si>
  <si>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</si>
  <si>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</si>
  <si>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</si>
  <si>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</si>
  <si>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</si>
  <si>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</si>
  <si>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</si>
  <si>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</si>
  <si>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</si>
  <si>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</si>
  <si>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</si>
  <si>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</si>
  <si>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</si>
  <si>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</si>
  <si>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</si>
  <si>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</si>
  <si>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</si>
  <si>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</si>
  <si>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</si>
  <si>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</si>
  <si>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</si>
  <si>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</si>
  <si>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</si>
  <si>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</si>
  <si>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</si>
  <si>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</si>
  <si>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</si>
  <si>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</si>
  <si>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</si>
  <si>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</si>
  <si>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</si>
  <si>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</si>
  <si>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</si>
  <si>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</si>
  <si>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</si>
  <si>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</si>
  <si>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</si>
  <si>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</si>
  <si>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</si>
  <si>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</si>
  <si>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</si>
  <si>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</si>
  <si>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</si>
  <si>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</si>
  <si>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</si>
  <si>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</si>
  <si>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</si>
  <si>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</si>
  <si>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</si>
  <si>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</si>
  <si>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</si>
  <si>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</si>
  <si>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</si>
  <si>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</si>
  <si>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</si>
  <si>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</si>
  <si>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</si>
  <si>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</si>
  <si>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</si>
  <si>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</si>
  <si>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</si>
  <si>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</si>
  <si>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</si>
  <si>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</si>
  <si>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</si>
  <si>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</si>
  <si>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</si>
  <si>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</si>
  <si>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</si>
  <si>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</si>
  <si>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</si>
  <si>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</si>
  <si>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</si>
  <si>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</si>
  <si>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</si>
  <si>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</si>
  <si>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</si>
  <si>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</si>
  <si>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</si>
  <si>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</si>
  <si>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</si>
  <si>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</si>
  <si>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</si>
  <si>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</si>
  <si>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</si>
  <si>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</si>
  <si>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</si>
  <si>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</si>
  <si>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</si>
  <si>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</si>
  <si>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</si>
  <si>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</si>
  <si>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</si>
  <si>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</si>
  <si>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</si>
  <si>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</si>
  <si>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</si>
  <si>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</si>
  <si>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</si>
  <si>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</si>
  <si>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</si>
  <si>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</si>
  <si>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</si>
  <si>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</si>
  <si>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</si>
  <si>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</si>
  <si>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</si>
  <si>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</si>
  <si>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</si>
  <si>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</si>
  <si>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</si>
  <si>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</si>
  <si>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</si>
  <si>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</si>
  <si>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</si>
  <si>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</si>
  <si>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</si>
  <si>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</si>
  <si>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</si>
  <si>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</si>
  <si>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</si>
  <si>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</si>
  <si>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</si>
  <si>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</si>
  <si>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</si>
  <si>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</si>
  <si>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</si>
  <si>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</si>
  <si>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</si>
  <si>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</si>
  <si>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</si>
  <si>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</si>
  <si>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</si>
  <si>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</si>
  <si>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</si>
  <si>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</si>
  <si>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</si>
  <si>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</si>
  <si>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</si>
  <si>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</si>
  <si>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</si>
  <si>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</si>
  <si>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</si>
  <si>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</si>
  <si>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</si>
  <si>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</si>
  <si>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</si>
  <si>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</si>
  <si>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</si>
  <si>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</si>
  <si>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</si>
  <si>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</si>
  <si>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</si>
  <si>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</si>
  <si>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</si>
  <si>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</si>
  <si>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</si>
  <si>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</si>
  <si>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</si>
  <si>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</si>
  <si>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</si>
  <si>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</si>
  <si>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</si>
  <si>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</si>
  <si>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</si>
  <si>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</si>
  <si>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</si>
  <si>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</si>
  <si>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</si>
  <si>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</si>
  <si>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</si>
  <si>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</si>
  <si>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</si>
  <si>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</si>
  <si>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</si>
  <si>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</si>
  <si>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</si>
  <si>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</si>
  <si>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</si>
  <si>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</si>
  <si>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</si>
  <si>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</si>
  <si>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</si>
  <si>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</si>
  <si>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</si>
  <si>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</si>
  <si>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</si>
  <si>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</si>
  <si>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</si>
  <si>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</si>
  <si>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</si>
  <si>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</si>
  <si>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</si>
  <si>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</si>
  <si>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</si>
  <si>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</si>
  <si>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</si>
  <si>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</si>
  <si>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</si>
  <si>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</si>
  <si>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</si>
  <si>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</si>
  <si>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</si>
  <si>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</si>
  <si>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</si>
  <si>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</si>
  <si>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</si>
  <si>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</si>
  <si>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</si>
  <si>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</si>
  <si>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</si>
  <si>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</si>
  <si>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</si>
  <si>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</si>
  <si>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</si>
  <si>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</si>
  <si>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</si>
  <si>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</si>
  <si>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</si>
  <si>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</si>
  <si>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</si>
  <si>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</si>
  <si>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</si>
  <si>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</si>
  <si>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</si>
  <si>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</si>
  <si>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</si>
  <si>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</si>
  <si>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</si>
  <si>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</si>
  <si>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</si>
  <si>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</si>
  <si>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</si>
  <si>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</si>
  <si>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</si>
  <si>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</si>
  <si>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</si>
  <si>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</si>
  <si>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</si>
  <si>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</si>
  <si>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</si>
  <si>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</si>
  <si>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</si>
  <si>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</si>
  <si>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</si>
  <si>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</si>
  <si>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</si>
  <si>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</si>
  <si>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</si>
  <si>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</si>
  <si>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</si>
  <si>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</si>
  <si>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</si>
  <si>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</si>
  <si>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</si>
  <si>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</si>
  <si>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</si>
  <si>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</si>
  <si>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</si>
  <si>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</si>
  <si>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</si>
  <si>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</si>
  <si>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</si>
  <si>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</si>
  <si>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</si>
  <si>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</si>
  <si>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</si>
  <si>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</si>
  <si>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</si>
  <si>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</si>
  <si>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</si>
  <si>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</si>
  <si>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</si>
  <si>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</si>
  <si>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</si>
  <si>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</si>
  <si>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</si>
  <si>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</si>
  <si>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</si>
  <si>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</si>
  <si>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</si>
  <si>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</si>
  <si>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</si>
  <si>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</si>
  <si>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</si>
  <si>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</si>
  <si>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</si>
  <si>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</si>
  <si>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</si>
  <si>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</si>
  <si>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</si>
  <si>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</si>
  <si>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</si>
  <si>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</si>
  <si>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</si>
  <si>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</si>
  <si>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</si>
  <si>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</si>
  <si>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</si>
  <si>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</si>
  <si>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</si>
  <si>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</si>
  <si>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</si>
  <si>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</si>
  <si>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</si>
  <si>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</si>
  <si>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</si>
  <si>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</si>
  <si>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</si>
  <si>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</si>
  <si>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</si>
  <si>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</si>
  <si>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</si>
  <si>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</si>
  <si>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</si>
  <si>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</si>
  <si>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</si>
  <si>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</si>
  <si>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</si>
  <si>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</si>
  <si>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</si>
  <si>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</si>
  <si>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</si>
  <si>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</si>
  <si>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</si>
  <si>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</si>
  <si>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</si>
  <si>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</si>
  <si>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</si>
  <si>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</si>
  <si>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</si>
  <si>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</si>
  <si>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</si>
  <si>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</si>
  <si>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</si>
  <si>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</si>
  <si>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</si>
  <si>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</si>
  <si>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</si>
  <si>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</si>
  <si>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</si>
  <si>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</si>
  <si>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</si>
  <si>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</si>
  <si>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</si>
  <si>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</si>
  <si>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</si>
  <si>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</si>
  <si>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</si>
  <si>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</si>
  <si>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</si>
  <si>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</si>
  <si>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</si>
  <si>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</si>
  <si>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</si>
  <si>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</si>
  <si>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</si>
  <si>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</si>
  <si>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</si>
  <si>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</si>
  <si>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</si>
  <si>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</si>
  <si>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</si>
  <si>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</si>
  <si>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</si>
  <si>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</si>
  <si>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</si>
  <si>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</si>
  <si>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</si>
  <si>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</si>
  <si>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</si>
  <si>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</si>
  <si>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</si>
  <si>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</si>
  <si>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</si>
  <si>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</si>
  <si>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</si>
  <si>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</si>
  <si>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</si>
  <si>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</si>
  <si>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</si>
  <si>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</si>
  <si>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</si>
  <si>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</si>
  <si>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</si>
  <si>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</si>
  <si>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</si>
  <si>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</si>
  <si>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</si>
  <si>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</si>
  <si>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</si>
  <si>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</si>
  <si>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</si>
  <si>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</si>
  <si>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</si>
  <si>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</si>
  <si>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</si>
  <si>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</si>
  <si>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</si>
  <si>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</si>
  <si>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</si>
  <si>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</si>
  <si>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</si>
  <si>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</si>
  <si>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</si>
  <si>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</si>
  <si>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</si>
  <si>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</si>
  <si>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</si>
  <si>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</si>
  <si>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</si>
  <si>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</si>
  <si>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</si>
  <si>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</si>
  <si>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</si>
  <si>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</si>
  <si>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</si>
  <si>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</si>
  <si>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</si>
  <si>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</si>
  <si>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</si>
  <si>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</si>
  <si>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</si>
  <si>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</si>
  <si>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</si>
  <si>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</si>
  <si>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</si>
  <si>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</si>
  <si>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</si>
  <si>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</si>
  <si>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</si>
  <si>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</si>
  <si>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</si>
  <si>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</si>
  <si>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</si>
  <si>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</si>
  <si>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</si>
  <si>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</si>
  <si>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</si>
  <si>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</si>
  <si>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</si>
  <si>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</si>
  <si>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</si>
  <si>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</si>
  <si>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</si>
  <si>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</si>
  <si>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</si>
  <si>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</si>
  <si>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</si>
  <si>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</si>
  <si>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</si>
  <si>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</si>
  <si>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</si>
  <si>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</si>
  <si>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</si>
  <si>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</si>
  <si>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</si>
  <si>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</si>
  <si>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</si>
  <si>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</si>
  <si>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</si>
  <si>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</si>
  <si>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</si>
  <si>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</si>
  <si>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</si>
  <si>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</si>
  <si>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</si>
  <si>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</si>
  <si>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</si>
  <si>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</si>
  <si>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</si>
  <si>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</si>
  <si>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</si>
  <si>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</si>
  <si>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</si>
  <si>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</si>
  <si>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</si>
  <si>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</si>
  <si>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</si>
  <si>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</si>
  <si>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</si>
  <si>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</si>
  <si>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</si>
  <si>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</si>
  <si>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</si>
  <si>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</si>
  <si>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</si>
  <si>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</si>
  <si>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</si>
  <si>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</si>
  <si>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</si>
  <si>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</si>
  <si>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</si>
  <si>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</si>
  <si>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</si>
  <si>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</si>
  <si>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</si>
  <si>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</si>
  <si>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</si>
  <si>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</si>
  <si>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</si>
  <si>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</si>
  <si>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</si>
  <si>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</si>
  <si>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</si>
  <si>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</si>
  <si>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</si>
  <si>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</si>
  <si>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</si>
  <si>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</si>
  <si>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</si>
  <si>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</si>
  <si>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</si>
  <si>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</si>
  <si>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</si>
  <si>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</si>
  <si>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</si>
  <si>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</si>
  <si>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</si>
  <si>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</si>
  <si>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</si>
  <si>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</si>
  <si>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</si>
  <si>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</si>
  <si>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</si>
  <si>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</si>
  <si>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</si>
  <si>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</si>
  <si>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</si>
  <si>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</si>
  <si>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</si>
  <si>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</si>
  <si>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</si>
  <si>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</si>
  <si>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</si>
  <si>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</si>
  <si>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</si>
  <si>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</si>
  <si>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</si>
  <si>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</si>
  <si>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</si>
  <si>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</si>
  <si>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</si>
  <si>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</si>
  <si>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</si>
  <si>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</si>
  <si>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</si>
  <si>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</si>
  <si>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</si>
  <si>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</si>
  <si>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</si>
  <si>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</si>
  <si>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</si>
  <si>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</si>
  <si>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</si>
  <si>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</si>
  <si>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</si>
  <si>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</si>
  <si>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</si>
  <si>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</si>
  <si>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</si>
  <si>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</si>
  <si>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</si>
  <si>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</si>
  <si>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</si>
  <si>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</si>
  <si>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</si>
  <si>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</si>
  <si>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</si>
  <si>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</si>
  <si>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</si>
  <si>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</si>
  <si>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</si>
  <si>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</si>
  <si>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</si>
  <si>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</si>
  <si>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</si>
  <si>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</si>
  <si>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</si>
  <si>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</si>
  <si>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</si>
  <si>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</si>
  <si>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</si>
  <si>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</si>
  <si>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</si>
  <si>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</si>
  <si>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</si>
  <si>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</si>
  <si>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</si>
  <si>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</si>
  <si>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</si>
  <si>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</si>
  <si>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</si>
  <si>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</si>
  <si>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</si>
  <si>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</si>
  <si>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</si>
  <si>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</si>
  <si>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</si>
  <si>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</si>
  <si>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</si>
  <si>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</si>
  <si>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</si>
  <si>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</si>
  <si>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</si>
  <si>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</si>
  <si>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</si>
  <si>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</si>
  <si>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</si>
  <si>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</si>
  <si>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</si>
  <si>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</si>
  <si>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</si>
  <si>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</si>
  <si>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</si>
  <si>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</si>
  <si>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</si>
  <si>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</si>
  <si>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</si>
  <si>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</si>
  <si>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</si>
  <si>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</si>
  <si>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</si>
  <si>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</si>
  <si>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</si>
  <si>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</si>
  <si>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</si>
  <si>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</si>
  <si>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</si>
  <si>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</si>
  <si>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</si>
  <si>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</si>
  <si>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</si>
  <si>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</si>
  <si>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</si>
  <si>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</si>
  <si>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</si>
  <si>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</si>
  <si>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</si>
  <si>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</si>
  <si>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</si>
  <si>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</si>
  <si>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</si>
  <si>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</si>
  <si>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</si>
  <si>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</si>
  <si>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</si>
  <si>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</si>
  <si>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</si>
  <si>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</si>
  <si>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</si>
  <si>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</si>
  <si>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</si>
  <si>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</si>
  <si>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</si>
  <si>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</si>
  <si>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</si>
  <si>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</si>
  <si>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</si>
  <si>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</si>
  <si>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</si>
  <si>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</si>
  <si>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</si>
  <si>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</si>
  <si>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</si>
  <si>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</si>
  <si>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</si>
  <si>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</si>
  <si>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</si>
  <si>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</si>
  <si>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</si>
  <si>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</si>
  <si>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</si>
  <si>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</si>
  <si>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</si>
  <si>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</si>
  <si>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</si>
  <si>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</si>
  <si>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</si>
  <si>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</si>
  <si>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</si>
  <si>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</si>
  <si>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</si>
  <si>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</si>
  <si>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</si>
  <si>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</si>
  <si>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</si>
  <si>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</si>
  <si>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</si>
  <si>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</si>
  <si>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</si>
  <si>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</si>
  <si>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</si>
  <si>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</si>
  <si>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</si>
  <si>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</si>
  <si>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</si>
  <si>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</si>
  <si>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</si>
  <si>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</si>
  <si>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</si>
  <si>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</si>
  <si>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</si>
  <si>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</si>
  <si>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</si>
  <si>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</si>
  <si>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</si>
  <si>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</si>
  <si>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</si>
  <si>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</si>
  <si>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</si>
  <si>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</si>
  <si>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</si>
  <si>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</si>
  <si>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</si>
  <si>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</si>
  <si>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</si>
  <si>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</si>
  <si>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</si>
  <si>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</si>
  <si>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</si>
  <si>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</si>
  <si>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</si>
  <si>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</si>
  <si>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</si>
  <si>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</si>
  <si>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</si>
  <si>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</si>
  <si>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</si>
  <si>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</si>
  <si>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</si>
  <si>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</si>
  <si>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</si>
  <si>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</si>
  <si>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</si>
  <si>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</si>
  <si>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</si>
  <si>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</si>
  <si>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</si>
  <si>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</si>
  <si>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</si>
  <si>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</si>
  <si>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</si>
  <si>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</si>
  <si>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</si>
  <si>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</si>
  <si>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</si>
  <si>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</si>
  <si>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</si>
  <si>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</si>
  <si>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</si>
  <si>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</si>
  <si>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</si>
  <si>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</si>
  <si>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</si>
  <si>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</si>
  <si>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</si>
  <si>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</si>
  <si>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</si>
  <si>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</si>
  <si>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</si>
  <si>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</si>
  <si>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</si>
  <si>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</si>
  <si>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</si>
  <si>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</si>
  <si>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</si>
  <si>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</si>
  <si>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</si>
  <si>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</si>
  <si>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</si>
  <si>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</si>
  <si>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</si>
  <si>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</si>
  <si>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</si>
  <si>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</si>
  <si>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</si>
  <si>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</si>
  <si>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</si>
  <si>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</si>
  <si>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</si>
  <si>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</si>
  <si>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</si>
  <si>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</si>
  <si>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</si>
  <si>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</si>
  <si>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</si>
  <si>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</si>
  <si>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</si>
  <si>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</si>
  <si>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</si>
  <si>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</si>
  <si>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</si>
  <si>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</si>
  <si>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</si>
  <si>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</si>
  <si>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</si>
  <si>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</si>
  <si>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</si>
  <si>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</si>
  <si>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</si>
  <si>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</si>
  <si>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</si>
  <si>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</si>
  <si>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</si>
  <si>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</si>
  <si>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</si>
  <si>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</si>
  <si>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</si>
  <si>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</si>
  <si>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</si>
  <si>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</si>
  <si>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</si>
  <si>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</si>
  <si>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</si>
  <si>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</si>
  <si>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</si>
  <si>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</si>
  <si>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</si>
  <si>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</si>
  <si>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</si>
  <si>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</si>
  <si>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</si>
  <si>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</si>
  <si>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</si>
  <si>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</si>
  <si>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</si>
  <si>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</si>
  <si>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</si>
  <si>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</si>
  <si>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</si>
  <si>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</si>
  <si>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</si>
  <si>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</si>
  <si>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</si>
  <si>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</si>
  <si>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</si>
  <si>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</si>
  <si>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</si>
  <si>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</si>
  <si>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</si>
  <si>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</si>
  <si>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</si>
  <si>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</si>
  <si>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</si>
  <si>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</si>
  <si>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</si>
  <si>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</si>
  <si>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</si>
  <si>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</si>
  <si>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</si>
  <si>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</si>
  <si>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</si>
  <si>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</si>
  <si>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</si>
  <si>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</si>
  <si>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</si>
  <si>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</si>
  <si>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</si>
  <si>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</si>
  <si>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</si>
  <si>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</si>
  <si>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</si>
  <si>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</si>
  <si>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</si>
  <si>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</si>
  <si>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</si>
  <si>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</si>
  <si>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</si>
  <si>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</si>
  <si>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</si>
  <si>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</si>
  <si>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</si>
  <si>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</si>
  <si>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</si>
  <si>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</si>
  <si>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</si>
  <si>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</si>
  <si>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</si>
  <si>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</si>
  <si>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</si>
  <si>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</si>
  <si>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</si>
  <si>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</si>
  <si>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</si>
  <si>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</si>
  <si>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</si>
  <si>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</si>
  <si>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</si>
  <si>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</si>
  <si>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</si>
  <si>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</si>
  <si>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</si>
  <si>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</si>
  <si>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</si>
  <si>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</si>
  <si>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</si>
  <si>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</si>
  <si>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</si>
  <si>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</si>
  <si>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</si>
  <si>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</si>
  <si>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</si>
  <si>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</si>
  <si>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</si>
  <si>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</si>
  <si>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</si>
  <si>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</si>
  <si>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</si>
  <si>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</si>
  <si>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</si>
  <si>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</si>
  <si>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</si>
  <si>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</si>
  <si>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</si>
  <si>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</si>
  <si>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</si>
  <si>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</si>
  <si>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</si>
  <si>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</si>
  <si>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</si>
  <si>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</si>
  <si>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</si>
  <si>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</si>
  <si>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</si>
  <si>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</si>
  <si>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</si>
  <si>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</si>
  <si>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</si>
  <si>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</si>
  <si>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</si>
  <si>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</si>
  <si>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</si>
  <si>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</si>
  <si>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</si>
  <si>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</si>
  <si>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</si>
  <si>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</si>
  <si>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</si>
  <si>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</si>
  <si>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</si>
  <si>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</si>
  <si>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</si>
  <si>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</si>
  <si>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</si>
  <si>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</si>
  <si>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</si>
  <si>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</si>
  <si>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</si>
  <si>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</si>
  <si>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</si>
  <si>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</si>
  <si>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</si>
  <si>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</si>
  <si>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</si>
  <si>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</si>
  <si>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</si>
  <si>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</si>
  <si>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</si>
  <si>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</si>
  <si>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</si>
  <si>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</si>
  <si>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</si>
  <si>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</si>
  <si>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</si>
  <si>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</si>
  <si>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</si>
  <si>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</si>
  <si>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</si>
  <si>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</si>
  <si>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</si>
  <si>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</si>
  <si>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</si>
  <si>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</si>
  <si>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</si>
  <si>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</si>
  <si>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</si>
  <si>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</si>
  <si>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</si>
  <si>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</si>
  <si>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</si>
  <si>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</si>
  <si>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</si>
  <si>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</si>
  <si>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</si>
  <si>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</si>
  <si>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</si>
  <si>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</si>
  <si>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</si>
  <si>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</si>
  <si>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</si>
  <si>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</si>
  <si>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</si>
  <si>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</si>
  <si>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</si>
  <si>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</si>
  <si>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</si>
  <si>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</si>
  <si>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</si>
  <si>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</si>
  <si>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</si>
  <si>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</si>
  <si>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</si>
  <si>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</si>
  <si>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</si>
  <si>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</si>
  <si>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</si>
  <si>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</si>
  <si>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</si>
  <si>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</si>
  <si>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</si>
  <si>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</si>
  <si>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</si>
  <si>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</si>
  <si>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</si>
  <si>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</si>
  <si>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</si>
  <si>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</si>
  <si>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</si>
  <si>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</si>
  <si>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</si>
  <si>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</si>
  <si>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</si>
  <si>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</si>
  <si>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</si>
  <si>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</si>
  <si>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</si>
  <si>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</si>
  <si>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</si>
  <si>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</si>
  <si>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</si>
  <si>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</si>
  <si>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</si>
  <si>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</si>
  <si>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</si>
  <si>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</si>
  <si>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</si>
  <si>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</si>
  <si>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</si>
  <si>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</si>
  <si>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</si>
  <si>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</si>
  <si>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</si>
  <si>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</si>
  <si>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</si>
  <si>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</si>
  <si>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</si>
  <si>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</si>
  <si>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</si>
  <si>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</si>
  <si>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</si>
  <si>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</si>
  <si>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</si>
  <si>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</si>
  <si>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</si>
  <si>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</si>
  <si>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</si>
  <si>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</si>
  <si>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</si>
  <si>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</si>
  <si>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</si>
  <si>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</si>
  <si>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</si>
  <si>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</si>
  <si>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</si>
  <si>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</si>
  <si>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</si>
  <si>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</si>
  <si>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</si>
  <si>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</si>
  <si>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</si>
  <si>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</si>
  <si>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</si>
  <si>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</si>
  <si>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</si>
  <si>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</si>
  <si>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</si>
  <si>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</si>
  <si>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</si>
  <si>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</si>
  <si>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</si>
  <si>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</si>
  <si>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</si>
  <si>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</si>
  <si>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</si>
  <si>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</si>
  <si>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</si>
  <si>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</si>
  <si>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</si>
  <si>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</si>
  <si>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</si>
  <si>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</si>
  <si>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</si>
  <si>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</si>
  <si>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</si>
  <si>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</si>
  <si>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</si>
  <si>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</si>
  <si>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</si>
  <si>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</si>
  <si>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</si>
  <si>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</si>
  <si>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</si>
  <si>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</si>
  <si>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</si>
  <si>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</si>
  <si>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</si>
  <si>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</si>
  <si>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</si>
  <si>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</si>
  <si>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</si>
  <si>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</si>
  <si>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</si>
  <si>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</si>
  <si>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</si>
  <si>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</si>
  <si>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</si>
  <si>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</si>
  <si>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</si>
  <si>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</si>
  <si>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</si>
  <si>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</si>
  <si>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</si>
  <si>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</si>
  <si>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</si>
  <si>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</si>
  <si>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</si>
  <si>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</si>
  <si>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</si>
  <si>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</si>
  <si>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</si>
  <si>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</si>
  <si>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</si>
  <si>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</si>
  <si>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</si>
  <si>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</si>
  <si>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</si>
  <si>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</si>
  <si>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</si>
  <si>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</si>
  <si>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</si>
  <si>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</si>
  <si>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</si>
  <si>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</si>
  <si>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</si>
  <si>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</si>
  <si>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</si>
  <si>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</si>
  <si>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</si>
  <si>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</si>
  <si>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</si>
  <si>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</si>
  <si>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</si>
  <si>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</si>
  <si>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</si>
  <si>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</si>
  <si>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</si>
  <si>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</si>
  <si>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</si>
  <si>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</si>
  <si>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</si>
  <si>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</si>
  <si>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</si>
  <si>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</si>
  <si>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</si>
  <si>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</si>
  <si>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</si>
  <si>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</si>
  <si>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</si>
  <si>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</si>
  <si>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</si>
  <si>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</si>
  <si>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</si>
  <si>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</si>
  <si>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</si>
  <si>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</si>
  <si>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</si>
  <si>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</si>
  <si>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</si>
  <si>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</si>
  <si>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</si>
  <si>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</si>
  <si>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</si>
  <si>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</si>
  <si>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</si>
  <si>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</si>
  <si>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</si>
  <si>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</si>
  <si>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</si>
  <si>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</si>
  <si>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</si>
  <si>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</si>
  <si>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</si>
  <si>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</si>
  <si>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</si>
  <si>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</si>
  <si>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</si>
  <si>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</si>
  <si>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</si>
  <si>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</si>
  <si>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</si>
  <si>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</si>
  <si>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</si>
  <si>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</si>
  <si>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</si>
  <si>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</si>
  <si>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</si>
  <si>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</si>
  <si>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</si>
  <si>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</si>
  <si>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</si>
  <si>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</si>
  <si>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</si>
  <si>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</si>
  <si>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</si>
  <si>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</si>
  <si>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</si>
  <si>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</si>
  <si>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</si>
  <si>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</si>
  <si>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</si>
  <si>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</si>
  <si>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</si>
  <si>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</si>
  <si>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</si>
  <si>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</si>
  <si>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</si>
  <si>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</si>
  <si>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</si>
  <si>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</si>
  <si>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</si>
  <si>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</si>
  <si>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</si>
  <si>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</si>
  <si>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</si>
  <si>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</si>
  <si>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</si>
  <si>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</si>
  <si>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</si>
  <si>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</si>
  <si>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</si>
  <si>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</si>
  <si>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</si>
  <si>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</si>
  <si>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</si>
  <si>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</si>
  <si>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</si>
  <si>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</si>
  <si>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</si>
  <si>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</si>
  <si>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</si>
  <si>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</si>
  <si>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</si>
  <si>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</si>
  <si>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</si>
  <si>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</si>
  <si>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</si>
  <si>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</si>
  <si>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</si>
  <si>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</si>
  <si>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</si>
  <si>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</si>
  <si>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</si>
  <si>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</si>
  <si>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</si>
  <si>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</si>
  <si>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</si>
  <si>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</si>
  <si>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</si>
  <si>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</si>
  <si>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</si>
  <si>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</si>
  <si>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</si>
  <si>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</si>
  <si>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</si>
  <si>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</si>
  <si>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</si>
  <si>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</si>
  <si>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</si>
  <si>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</si>
  <si>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</si>
  <si>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</si>
  <si>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</si>
  <si>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</si>
  <si>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</si>
  <si>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</si>
  <si>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</si>
  <si>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</si>
  <si>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</si>
  <si>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</si>
  <si>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</si>
  <si>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</si>
  <si>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</si>
  <si>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</si>
  <si>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</si>
  <si>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</si>
  <si>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</si>
  <si>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</si>
  <si>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</si>
  <si>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</si>
  <si>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</si>
  <si>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</si>
  <si>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</si>
  <si>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</si>
  <si>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</si>
  <si>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</si>
  <si>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</si>
  <si>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</si>
  <si>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</si>
  <si>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</si>
  <si>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</si>
  <si>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</si>
  <si>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</si>
  <si>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</si>
  <si>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</si>
  <si>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</si>
  <si>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</si>
  <si>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</si>
  <si>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</si>
  <si>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</si>
  <si>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</si>
  <si>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</si>
  <si>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</si>
  <si>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</si>
  <si>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</si>
  <si>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</si>
  <si>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</si>
  <si>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</si>
  <si>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</si>
  <si>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</si>
  <si>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</si>
  <si>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</si>
  <si>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</si>
  <si>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</si>
  <si>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</si>
  <si>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</si>
  <si>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</si>
  <si>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</si>
  <si>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</si>
  <si>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</si>
  <si>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</si>
  <si>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</si>
  <si>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</si>
  <si>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</si>
  <si>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</si>
  <si>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</si>
  <si>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</si>
  <si>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</si>
  <si>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</si>
  <si>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</si>
  <si>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</si>
  <si>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</si>
  <si>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</si>
  <si>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</si>
  <si>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</si>
  <si>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</si>
  <si>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</si>
  <si>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</si>
  <si>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</si>
  <si>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</si>
  <si>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</si>
  <si>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</si>
  <si>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</si>
  <si>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</si>
  <si>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</si>
  <si>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</si>
  <si>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</si>
  <si>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</si>
  <si>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</si>
  <si>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</si>
  <si>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</si>
  <si>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</si>
  <si>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</si>
  <si>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</si>
  <si>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</si>
  <si>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</si>
  <si>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</si>
  <si>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</si>
  <si>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</si>
  <si>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</si>
  <si>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</si>
  <si>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</si>
  <si>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</si>
  <si>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</si>
  <si>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</si>
  <si>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</si>
  <si>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</si>
  <si>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</si>
  <si>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</si>
  <si>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</si>
  <si>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</si>
  <si>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</si>
  <si>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</si>
  <si>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</si>
  <si>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</si>
  <si>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</si>
  <si>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</si>
  <si>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</si>
  <si>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</si>
  <si>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</si>
  <si>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</si>
  <si>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</si>
  <si>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</si>
  <si>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</si>
  <si>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</si>
  <si>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</si>
  <si>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</si>
  <si>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</si>
  <si>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</si>
  <si>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</si>
  <si>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</si>
  <si>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</si>
  <si>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</si>
  <si>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</si>
  <si>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</si>
  <si>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</si>
  <si>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</si>
  <si>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</si>
  <si>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</si>
  <si>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</si>
  <si>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</si>
  <si>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</si>
  <si>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</si>
  <si>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</si>
  <si>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</si>
  <si>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</si>
  <si>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</si>
  <si>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</si>
  <si>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</si>
  <si>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</si>
  <si>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</si>
  <si>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</si>
  <si>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</si>
  <si>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</si>
  <si>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</si>
  <si>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</si>
  <si>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</si>
  <si>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</si>
  <si>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</si>
  <si>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</si>
  <si>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</si>
  <si>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</si>
  <si>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</si>
  <si>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</si>
  <si>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</si>
  <si>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</si>
  <si>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</si>
  <si>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</si>
  <si>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</si>
  <si>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</si>
  <si>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</si>
  <si>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</si>
  <si>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</si>
  <si>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</si>
  <si>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</si>
  <si>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</si>
  <si>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</si>
  <si>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</si>
  <si>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</si>
  <si>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</si>
  <si>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</si>
  <si>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</si>
  <si>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</si>
  <si>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</si>
  <si>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</si>
  <si>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</si>
  <si>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</si>
  <si>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</si>
  <si>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</si>
  <si>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</si>
  <si>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</si>
  <si>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</si>
  <si>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</si>
  <si>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</si>
  <si>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</si>
  <si>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</si>
  <si>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</si>
  <si>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</si>
  <si>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</si>
  <si>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</si>
  <si>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</si>
  <si>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</si>
  <si>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</si>
  <si>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</si>
  <si>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</si>
  <si>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</si>
  <si>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</si>
  <si>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</si>
  <si>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</si>
  <si>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</si>
  <si>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</si>
  <si>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</si>
  <si>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</si>
  <si>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</si>
  <si>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</si>
  <si>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</si>
  <si>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</si>
  <si>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</si>
  <si>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</si>
  <si>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</si>
  <si>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</si>
  <si>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</si>
  <si>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</si>
  <si>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</si>
  <si>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</si>
  <si>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</si>
  <si>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</si>
  <si>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</si>
  <si>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</si>
  <si>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</si>
  <si>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</si>
  <si>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</si>
  <si>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</si>
  <si>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</si>
  <si>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</si>
  <si>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</si>
  <si>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</si>
  <si>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</si>
  <si>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</si>
  <si>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</si>
  <si>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</si>
  <si>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</si>
  <si>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</si>
  <si>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</si>
  <si>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</si>
  <si>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</si>
  <si>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</si>
  <si>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</si>
  <si>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</si>
  <si>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</si>
  <si>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</si>
  <si>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</si>
  <si>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</si>
  <si>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</si>
  <si>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</si>
  <si>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</si>
  <si>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</si>
  <si>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</si>
  <si>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</si>
  <si>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</si>
  <si>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</si>
  <si>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</si>
  <si>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</si>
  <si>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</si>
  <si>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</si>
  <si>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</si>
  <si>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</si>
  <si>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</si>
  <si>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</si>
  <si>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</si>
  <si>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</si>
  <si>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</si>
  <si>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</si>
  <si>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</si>
  <si>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</si>
  <si>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</si>
  <si>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</si>
  <si>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</si>
  <si>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</si>
  <si>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</si>
  <si>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</si>
  <si>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</si>
  <si>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</si>
  <si>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</si>
  <si>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</si>
  <si>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</si>
  <si>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</si>
  <si>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</si>
  <si>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</si>
  <si>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</si>
  <si>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</si>
  <si>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</si>
  <si>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</si>
  <si>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</si>
  <si>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</si>
  <si>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</si>
  <si>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</si>
  <si>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</si>
  <si>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</si>
  <si>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</si>
  <si>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</si>
  <si>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</si>
  <si>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</si>
  <si>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</si>
  <si>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</si>
  <si>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</si>
  <si>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</si>
  <si>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</si>
  <si>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</si>
  <si>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</si>
  <si>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</si>
  <si>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</si>
  <si>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</si>
  <si>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</si>
  <si>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</si>
  <si>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</si>
  <si>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</si>
  <si>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</si>
  <si>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</si>
  <si>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</si>
  <si>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</si>
  <si>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</si>
  <si>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</si>
  <si>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</si>
  <si>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</si>
  <si>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</si>
  <si>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</si>
  <si>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</si>
  <si>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</si>
  <si>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</si>
  <si>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</si>
  <si>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</si>
  <si>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</si>
  <si>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</si>
  <si>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</si>
  <si>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</si>
  <si>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</si>
  <si>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</si>
  <si>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</si>
  <si>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</si>
  <si>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</si>
  <si>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</si>
  <si>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</si>
  <si>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</si>
  <si>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</si>
  <si>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</si>
  <si>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</si>
  <si>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</si>
  <si>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</si>
  <si>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</si>
  <si>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</si>
  <si>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</si>
  <si>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</si>
  <si>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</si>
  <si>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</si>
  <si>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</si>
  <si>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</si>
  <si>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</si>
  <si>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</si>
  <si>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</si>
  <si>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</si>
  <si>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</si>
  <si>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</si>
  <si>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</si>
  <si>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</si>
  <si>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</si>
  <si>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</si>
  <si>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</si>
  <si>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</si>
  <si>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</si>
  <si>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</si>
  <si>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</si>
  <si>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</si>
  <si>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</si>
  <si>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</si>
  <si>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</si>
  <si>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</si>
  <si>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</si>
  <si>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</si>
  <si>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</si>
  <si>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</si>
  <si>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</si>
  <si>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</si>
  <si>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</si>
  <si>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</si>
  <si>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</si>
  <si>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</si>
  <si>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</si>
  <si>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</si>
  <si>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</si>
  <si>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</si>
  <si>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</si>
  <si>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</si>
  <si>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</si>
  <si>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</si>
  <si>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</si>
  <si>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</si>
  <si>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</si>
  <si>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</si>
  <si>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</si>
  <si>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</si>
  <si>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</si>
  <si>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</si>
  <si>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</si>
  <si>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</si>
  <si>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</si>
  <si>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</si>
  <si>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</si>
  <si>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</si>
  <si>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</si>
  <si>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</si>
  <si>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</si>
  <si>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</si>
  <si>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</si>
  <si>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</si>
  <si>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</si>
  <si>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</si>
  <si>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</si>
  <si>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</si>
  <si>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</si>
  <si>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</si>
  <si>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</si>
  <si>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</si>
  <si>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</si>
  <si>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</si>
  <si>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</si>
  <si>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</si>
  <si>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</si>
  <si>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</si>
  <si>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</si>
  <si>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</si>
  <si>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</si>
  <si>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</si>
  <si>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</si>
  <si>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</si>
  <si>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</si>
  <si>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</si>
  <si>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</si>
  <si>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</si>
  <si>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</si>
  <si>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</si>
  <si>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</si>
  <si>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</si>
  <si>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</si>
  <si>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</si>
  <si>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</si>
  <si>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</si>
  <si>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</si>
  <si>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</si>
  <si>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</si>
  <si>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</si>
  <si>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</si>
  <si>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</si>
  <si>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</si>
  <si>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</si>
  <si>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</si>
  <si>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</si>
  <si>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</si>
  <si>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</si>
  <si>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</si>
  <si>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</si>
  <si>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</si>
  <si>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</si>
  <si>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</si>
  <si>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</si>
  <si>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</si>
  <si>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</si>
  <si>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</si>
  <si>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</si>
  <si>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</si>
  <si>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</si>
  <si>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</si>
  <si>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</si>
  <si>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</si>
  <si>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</si>
  <si>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</si>
  <si>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</si>
  <si>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</si>
  <si>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</si>
  <si>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</si>
  <si>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</si>
  <si>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</si>
  <si>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</si>
  <si>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</si>
  <si>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</si>
  <si>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</si>
  <si>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</si>
  <si>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</si>
  <si>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</si>
  <si>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</si>
  <si>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</si>
  <si>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</si>
  <si>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</si>
  <si>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</si>
  <si>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</si>
  <si>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</si>
  <si>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</si>
  <si>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</si>
  <si>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</si>
  <si>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</si>
  <si>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</si>
  <si>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</si>
  <si>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</si>
  <si>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</si>
  <si>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</si>
  <si>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</si>
  <si>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</si>
  <si>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</si>
  <si>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</si>
  <si>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</si>
  <si>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</si>
  <si>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</si>
  <si>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</si>
  <si>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</si>
  <si>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</si>
  <si>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</si>
  <si>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</si>
  <si>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</si>
  <si>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</si>
  <si>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</si>
  <si>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</si>
  <si>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</si>
  <si>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</si>
  <si>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</si>
  <si>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</si>
  <si>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</si>
  <si>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</si>
  <si>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</si>
  <si>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</si>
  <si>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</si>
  <si>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</si>
  <si>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</si>
  <si>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</si>
  <si>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</si>
  <si>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</si>
  <si>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</si>
  <si>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</si>
  <si>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</si>
  <si>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</si>
  <si>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</si>
  <si>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</si>
  <si>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</si>
  <si>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</si>
  <si>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</si>
  <si>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</si>
  <si>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</si>
  <si>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</si>
  <si>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</si>
  <si>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</si>
  <si>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</si>
  <si>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</si>
  <si>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</si>
  <si>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</si>
  <si>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</si>
  <si>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</si>
  <si>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</si>
  <si>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</si>
  <si>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</si>
  <si>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</si>
  <si>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</si>
  <si>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</si>
  <si>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</si>
  <si>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</si>
  <si>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</si>
  <si>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</si>
  <si>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</si>
  <si>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</si>
  <si>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</si>
  <si>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</si>
  <si>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</si>
  <si>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</si>
  <si>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</si>
  <si>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</si>
  <si>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</si>
  <si>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</si>
  <si>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</si>
  <si>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</si>
  <si>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</si>
  <si>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</si>
  <si>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</si>
  <si>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</si>
  <si>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</si>
  <si>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</si>
  <si>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</si>
  <si>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</si>
  <si>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</si>
  <si>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</si>
  <si>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</si>
  <si>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</si>
  <si>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</si>
  <si>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</si>
  <si>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</si>
  <si>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</si>
  <si>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</si>
  <si>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</si>
  <si>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</si>
  <si>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</si>
  <si>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</si>
  <si>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</si>
  <si>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</si>
  <si>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</si>
  <si>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</si>
  <si>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</si>
  <si>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</si>
  <si>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</si>
  <si>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</si>
  <si>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</si>
  <si>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</si>
  <si>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</si>
  <si>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</si>
  <si>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</si>
  <si>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</si>
  <si>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</si>
  <si>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</si>
  <si>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</si>
  <si>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</si>
  <si>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</si>
  <si>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</si>
  <si>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</si>
  <si>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</si>
  <si>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</si>
  <si>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</si>
  <si>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</si>
  <si>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</si>
  <si>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</si>
  <si>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</si>
  <si>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</si>
  <si>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</si>
  <si>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</si>
  <si>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</si>
  <si>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</si>
  <si>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</si>
  <si>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</si>
  <si>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</si>
  <si>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</si>
  <si>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</si>
  <si>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</si>
  <si>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</si>
  <si>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</si>
  <si>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</si>
  <si>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</si>
  <si>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</si>
  <si>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</si>
  <si>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</si>
  <si>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</si>
  <si>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</si>
  <si>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</si>
  <si>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</si>
  <si>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</si>
  <si>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</si>
  <si>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</si>
  <si>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</si>
  <si>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</si>
  <si>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</si>
  <si>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</si>
  <si>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</si>
  <si>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</si>
  <si>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</si>
  <si>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</si>
  <si>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</si>
  <si>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</si>
  <si>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</si>
  <si>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</si>
  <si>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</si>
  <si>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</si>
  <si>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</si>
  <si>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</si>
  <si>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</si>
  <si>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</si>
  <si>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</si>
  <si>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</si>
  <si>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</si>
  <si>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</si>
  <si>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</si>
  <si>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</si>
  <si>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</si>
  <si>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</si>
  <si>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</si>
  <si>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</si>
  <si>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</si>
  <si>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</si>
  <si>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</si>
  <si>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</si>
  <si>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</si>
  <si>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</si>
  <si>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</si>
  <si>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</si>
  <si>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</si>
  <si>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</si>
  <si>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</si>
  <si>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</si>
  <si>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</si>
  <si>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</si>
  <si>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</si>
  <si>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</si>
  <si>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</si>
  <si>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</si>
  <si>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</si>
  <si>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</si>
  <si>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</si>
  <si>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</si>
  <si>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</si>
  <si>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</si>
  <si>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</si>
  <si>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</si>
  <si>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</si>
  <si>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</si>
  <si>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</si>
  <si>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</si>
  <si>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</si>
  <si>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</si>
  <si>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</si>
  <si>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</si>
  <si>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</si>
  <si>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</si>
  <si>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</si>
  <si>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</si>
  <si>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</si>
  <si>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</si>
  <si>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</si>
  <si>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</si>
  <si>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</si>
  <si>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</si>
  <si>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</si>
  <si>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</si>
  <si>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</si>
  <si>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</si>
  <si>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</si>
  <si>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</si>
  <si>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</si>
  <si>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</si>
  <si>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</si>
  <si>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</si>
  <si>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</si>
  <si>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</si>
  <si>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</si>
  <si>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</si>
  <si>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</si>
  <si>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</si>
  <si>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</si>
  <si>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</si>
  <si>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</si>
  <si>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</si>
  <si>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</si>
  <si>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</si>
  <si>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</si>
  <si>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</si>
  <si>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</si>
  <si>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</si>
  <si>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</si>
  <si>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</si>
  <si>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</si>
  <si>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</si>
  <si>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</si>
  <si>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</si>
  <si>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</si>
  <si>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</si>
  <si>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</si>
  <si>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</si>
  <si>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</si>
  <si>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</si>
  <si>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</si>
  <si>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</si>
  <si>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</si>
  <si>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</si>
  <si>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</si>
  <si>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</si>
  <si>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</si>
  <si>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</si>
  <si>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</si>
  <si>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</si>
  <si>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</si>
  <si>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</si>
  <si>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</si>
  <si>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</si>
  <si>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</si>
  <si>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</si>
  <si>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</si>
  <si>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</si>
  <si>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</si>
  <si>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</si>
  <si>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</si>
  <si>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</si>
  <si>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</si>
  <si>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</si>
  <si>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</si>
  <si>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</si>
  <si>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</si>
  <si>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</si>
  <si>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</si>
  <si>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</si>
  <si>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</si>
  <si>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</si>
  <si>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</si>
  <si>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</si>
  <si>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</si>
  <si>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</si>
  <si>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</si>
  <si>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</si>
  <si>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</si>
  <si>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</si>
  <si>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</si>
  <si>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</si>
  <si>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</si>
  <si>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</si>
  <si>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</si>
  <si>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</si>
  <si>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</si>
  <si>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</si>
  <si>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</si>
  <si>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</si>
  <si>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</si>
  <si>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</si>
  <si>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</si>
  <si>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</si>
  <si>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</si>
  <si>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</si>
  <si>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</si>
  <si>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</si>
  <si>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</si>
  <si>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</si>
  <si>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</si>
  <si>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</si>
  <si>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</si>
  <si>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</si>
  <si>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</si>
  <si>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</si>
  <si>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</si>
  <si>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</si>
  <si>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</si>
  <si>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</si>
  <si>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</si>
  <si>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</si>
  <si>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</si>
  <si>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</si>
  <si>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</si>
  <si>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</si>
  <si>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</si>
  <si>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</si>
  <si>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</si>
  <si>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</si>
  <si>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</si>
  <si>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</si>
  <si>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</si>
  <si>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</si>
  <si>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</si>
  <si>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</si>
  <si>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</si>
  <si>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</si>
  <si>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</si>
  <si>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</si>
  <si>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</si>
  <si>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</si>
  <si>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</si>
  <si>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</si>
  <si>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</si>
  <si>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</si>
  <si>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</si>
  <si>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</si>
  <si>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</si>
  <si>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</si>
  <si>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</si>
  <si>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</si>
  <si>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</si>
  <si>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</si>
  <si>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</si>
  <si>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</si>
  <si>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</si>
  <si>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</si>
  <si>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</si>
  <si>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</si>
  <si>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</si>
  <si>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</si>
  <si>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</si>
  <si>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</si>
  <si>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</si>
  <si>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</si>
  <si>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</si>
  <si>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</si>
  <si>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</si>
  <si>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</si>
  <si>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</si>
  <si>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</si>
  <si>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</si>
  <si>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</si>
  <si>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</si>
  <si>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</si>
  <si>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</si>
  <si>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</si>
  <si>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</si>
  <si>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</si>
  <si>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</si>
  <si>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</si>
  <si>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</si>
  <si>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</si>
  <si>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</si>
  <si>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</si>
  <si>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</si>
  <si>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</si>
  <si>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</si>
  <si>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</si>
  <si>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</si>
  <si>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</si>
  <si>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</si>
  <si>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</si>
  <si>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</si>
  <si>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</si>
  <si>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</si>
  <si>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</si>
  <si>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</si>
  <si>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</si>
  <si>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</si>
  <si>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</si>
  <si>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</si>
  <si>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</si>
  <si>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</si>
  <si>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</si>
  <si>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</si>
  <si>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</si>
  <si>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</si>
  <si>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</si>
  <si>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</si>
  <si>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</si>
  <si>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</si>
  <si>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</si>
  <si>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</si>
  <si>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</si>
  <si>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</si>
  <si>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</si>
  <si>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</si>
  <si>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</si>
  <si>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</si>
  <si>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</si>
  <si>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</si>
  <si>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</si>
  <si>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</si>
  <si>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</si>
  <si>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</si>
  <si>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</si>
  <si>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</si>
  <si>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</si>
  <si>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</si>
  <si>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</si>
  <si>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</si>
  <si>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</si>
  <si>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</si>
  <si>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</si>
  <si>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</si>
  <si>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</si>
  <si>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</si>
  <si>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</si>
  <si>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</si>
  <si>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</si>
  <si>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</si>
  <si>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</si>
  <si>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</si>
  <si>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</si>
  <si>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</si>
  <si>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</si>
  <si>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</si>
  <si>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</si>
  <si>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</si>
  <si>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</si>
  <si>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</si>
  <si>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</si>
  <si>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</si>
  <si>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</si>
  <si>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</si>
  <si>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</si>
  <si>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</si>
  <si>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</si>
  <si>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</si>
  <si>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</si>
  <si>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</si>
  <si>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</si>
  <si>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</si>
  <si>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</si>
  <si>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</si>
  <si>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</si>
  <si>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</si>
  <si>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</si>
  <si>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</si>
  <si>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</si>
  <si>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</si>
  <si>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</si>
  <si>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</si>
  <si>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</si>
  <si>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</si>
  <si>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</si>
  <si>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</si>
  <si>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</si>
  <si>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</si>
  <si>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</si>
  <si>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</si>
  <si>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</si>
  <si>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</si>
  <si>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</si>
  <si>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</si>
  <si>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</si>
  <si>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</si>
  <si>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</si>
  <si>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</si>
  <si>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</si>
  <si>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</si>
  <si>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</si>
  <si>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</si>
  <si>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</si>
  <si>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</si>
  <si>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</si>
  <si>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</si>
  <si>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</si>
  <si>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</si>
  <si>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</si>
  <si>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</si>
  <si>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</si>
  <si>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</si>
  <si>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</si>
  <si>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</si>
  <si>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</si>
  <si>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</si>
  <si>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</si>
  <si>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</si>
  <si>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</si>
  <si>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</si>
  <si>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</si>
  <si>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</si>
  <si>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</si>
  <si>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</si>
  <si>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</si>
  <si>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</si>
  <si>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</si>
  <si>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</si>
  <si>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</si>
  <si>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</si>
  <si>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</si>
  <si>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</si>
  <si>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</si>
  <si>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</si>
  <si>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</si>
  <si>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</si>
  <si>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</si>
  <si>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</si>
  <si>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</si>
  <si>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</si>
  <si>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</si>
  <si>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</si>
  <si>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</si>
  <si>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</si>
  <si>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</si>
  <si>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</si>
  <si>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</si>
  <si>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</si>
  <si>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</si>
  <si>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</si>
  <si>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</si>
  <si>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</si>
  <si>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</si>
  <si>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</si>
  <si>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</si>
  <si>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</si>
  <si>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</si>
  <si>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</si>
  <si>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</si>
  <si>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</si>
  <si>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</si>
  <si>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</si>
  <si>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</si>
  <si>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</si>
  <si>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</si>
  <si>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</si>
  <si>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</si>
  <si>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</si>
  <si>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</si>
  <si>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</si>
  <si>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</si>
  <si>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</si>
  <si>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</si>
  <si>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</si>
  <si>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</si>
  <si>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</si>
  <si>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</si>
  <si>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</si>
  <si>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</si>
  <si>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</si>
  <si>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</si>
  <si>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</si>
  <si>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</si>
  <si>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</si>
  <si>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</si>
  <si>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</si>
  <si>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</si>
  <si>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</si>
  <si>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</si>
  <si>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</si>
  <si>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</si>
  <si>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</si>
  <si>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</si>
  <si>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</si>
  <si>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</si>
  <si>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</si>
  <si>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</si>
  <si>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</si>
  <si>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</si>
  <si>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</si>
  <si>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</si>
  <si>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</si>
  <si>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</si>
  <si>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</si>
  <si>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</si>
  <si>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</si>
  <si>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</si>
  <si>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</si>
  <si>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</si>
  <si>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</si>
  <si>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</si>
  <si>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</si>
  <si>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</si>
  <si>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</si>
  <si>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</si>
  <si>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</si>
  <si>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</si>
  <si>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</si>
  <si>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</si>
  <si>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</si>
  <si>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</si>
  <si>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</si>
  <si>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</si>
  <si>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</si>
  <si>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</si>
  <si>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</si>
  <si>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</si>
  <si>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</si>
  <si>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</si>
  <si>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</si>
  <si>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</si>
  <si>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</si>
  <si>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</si>
  <si>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</si>
  <si>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</si>
  <si>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</si>
  <si>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</si>
  <si>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</si>
  <si>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</si>
  <si>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</si>
  <si>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</si>
  <si>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</si>
  <si>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</si>
  <si>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</si>
  <si>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</si>
  <si>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</si>
  <si>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</si>
  <si>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</si>
  <si>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</si>
  <si>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</si>
  <si>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</si>
  <si>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</si>
  <si>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</si>
  <si>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</si>
  <si>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</si>
  <si>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</si>
  <si>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</si>
  <si>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</si>
  <si>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</si>
  <si>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</si>
  <si>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</si>
  <si>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</si>
  <si>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</si>
  <si>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</si>
  <si>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</si>
  <si>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</si>
  <si>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</si>
  <si>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</si>
  <si>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</si>
  <si>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</si>
  <si>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</si>
  <si>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</si>
  <si>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</si>
  <si>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</si>
  <si>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</si>
  <si>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</si>
  <si>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</si>
  <si>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</si>
  <si>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</si>
  <si>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</si>
  <si>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</si>
  <si>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</si>
  <si>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</si>
  <si>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</si>
  <si>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</si>
  <si>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</si>
  <si>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</si>
  <si>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</si>
  <si>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</si>
  <si>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</si>
  <si>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</si>
  <si>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</si>
  <si>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</si>
  <si>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</si>
  <si>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</si>
  <si>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</si>
  <si>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</si>
  <si>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</si>
  <si>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</si>
  <si>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</si>
  <si>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</si>
  <si>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</si>
  <si>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</si>
  <si>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</si>
  <si>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</si>
  <si>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</si>
  <si>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</si>
  <si>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</si>
  <si>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</si>
  <si>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</si>
  <si>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</si>
  <si>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</si>
  <si>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</si>
  <si>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</si>
  <si>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</si>
  <si>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</si>
  <si>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</si>
  <si>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</si>
  <si>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</si>
  <si>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</si>
  <si>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</si>
  <si>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</si>
  <si>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</si>
  <si>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</si>
  <si>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</si>
  <si>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</si>
  <si>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</si>
  <si>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</si>
  <si>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</si>
  <si>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</si>
  <si>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</si>
  <si>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</si>
  <si>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</si>
  <si>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</si>
  <si>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</si>
  <si>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</si>
  <si>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</si>
  <si>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</si>
  <si>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</si>
  <si>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</si>
  <si>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</si>
  <si>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</si>
  <si>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</si>
  <si>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</si>
  <si>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</si>
  <si>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</si>
  <si>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</si>
  <si>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</si>
  <si>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</si>
  <si>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</si>
  <si>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</si>
  <si>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</si>
  <si>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</si>
  <si>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</si>
  <si>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</si>
  <si>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</si>
  <si>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</si>
  <si>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</si>
  <si>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</si>
  <si>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</si>
  <si>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</si>
  <si>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</si>
  <si>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</si>
  <si>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</si>
  <si>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</si>
  <si>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</si>
  <si>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</si>
  <si>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</si>
  <si>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</si>
  <si>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</si>
  <si>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</si>
  <si>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</si>
  <si>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</si>
  <si>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</si>
  <si>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</si>
  <si>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</si>
  <si>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</si>
  <si>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</si>
  <si>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</si>
  <si>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</si>
  <si>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</si>
  <si>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</si>
  <si>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</si>
  <si>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</si>
  <si>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</si>
  <si>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</si>
  <si>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</si>
  <si>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</si>
  <si>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</si>
  <si>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</si>
  <si>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</si>
  <si>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</si>
  <si>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</si>
  <si>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</si>
  <si>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</si>
  <si>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</si>
  <si>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</si>
  <si>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</si>
  <si>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</si>
  <si>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</si>
  <si>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</si>
  <si>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</si>
  <si>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</si>
  <si>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</si>
  <si>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</si>
  <si>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</si>
  <si>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</si>
  <si>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</si>
  <si>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</si>
  <si>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</si>
  <si>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</si>
  <si>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</si>
  <si>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</si>
  <si>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</si>
  <si>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</si>
  <si>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</si>
  <si>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</si>
  <si>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</si>
  <si>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</si>
  <si>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</si>
  <si>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</si>
  <si>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</si>
  <si>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</si>
  <si>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</si>
  <si>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</si>
  <si>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</si>
  <si>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</si>
  <si>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</si>
  <si>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</si>
  <si>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</si>
  <si>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</si>
  <si>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</si>
  <si>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</si>
  <si>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</si>
  <si>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</si>
  <si>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</si>
  <si>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</si>
  <si>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</si>
  <si>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</si>
  <si>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</si>
  <si>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</si>
  <si>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</si>
  <si>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</si>
  <si>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</si>
  <si>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</si>
  <si>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</si>
  <si>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</si>
  <si>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</si>
  <si>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</si>
  <si>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</si>
  <si>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</si>
  <si>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</si>
  <si>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</si>
  <si>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</si>
  <si>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</si>
  <si>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</si>
  <si>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</si>
  <si>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</si>
  <si>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</si>
  <si>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</si>
  <si>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</si>
  <si>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</si>
  <si>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</si>
  <si>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</si>
  <si>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</si>
  <si>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</si>
  <si>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</si>
  <si>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</si>
  <si>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</si>
  <si>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</si>
  <si>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</si>
  <si>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</si>
  <si>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</si>
  <si>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</si>
  <si>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</si>
  <si>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</si>
  <si>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</si>
  <si>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</si>
  <si>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</si>
  <si>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</si>
  <si>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</si>
  <si>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</si>
  <si>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</si>
  <si>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</si>
  <si>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</si>
  <si>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</si>
  <si>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</si>
  <si>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</si>
  <si>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</si>
  <si>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</si>
  <si>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</si>
  <si>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</si>
  <si>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</si>
  <si>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</si>
  <si>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</si>
  <si>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</si>
  <si>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</si>
  <si>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</si>
  <si>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</si>
  <si>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</si>
  <si>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</si>
  <si>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</si>
  <si>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</si>
  <si>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</si>
  <si>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</si>
  <si>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</si>
  <si>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</si>
  <si>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</si>
  <si>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</si>
  <si>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</si>
  <si>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</si>
  <si>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</si>
  <si>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</si>
  <si>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</si>
  <si>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</si>
  <si>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</si>
  <si>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</si>
  <si>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</si>
  <si>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</si>
  <si>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</si>
  <si>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</si>
  <si>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</si>
  <si>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</si>
  <si>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</si>
  <si>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</si>
  <si>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</si>
  <si>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</si>
  <si>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</si>
  <si>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</si>
  <si>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</si>
  <si>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</si>
  <si>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</si>
  <si>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</si>
  <si>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</si>
  <si>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</si>
  <si>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</si>
  <si>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</si>
  <si>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</si>
  <si>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</si>
  <si>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</si>
  <si>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</si>
  <si>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</si>
  <si>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</si>
  <si>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</si>
  <si>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</si>
  <si>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</si>
  <si>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</si>
  <si>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</si>
  <si>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</si>
  <si>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</si>
  <si>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</si>
  <si>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</si>
  <si>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</si>
  <si>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</si>
  <si>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</si>
  <si>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</si>
  <si>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</si>
  <si>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</si>
  <si>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</si>
  <si>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</si>
  <si>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</si>
  <si>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</si>
  <si>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</si>
  <si>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</si>
  <si>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</si>
  <si>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</si>
  <si>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</si>
  <si>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</si>
  <si>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</si>
  <si>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</si>
  <si>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</si>
  <si>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</si>
  <si>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</si>
  <si>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</si>
  <si>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</si>
  <si>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</si>
  <si>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</si>
  <si>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</si>
  <si>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</si>
  <si>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</si>
  <si>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</si>
  <si>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</si>
  <si>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</si>
  <si>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</si>
  <si>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</si>
  <si>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</si>
  <si>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</si>
  <si>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</si>
  <si>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</si>
  <si>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</si>
  <si>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</si>
  <si>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</si>
  <si>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</si>
  <si>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</si>
  <si>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</si>
  <si>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</si>
  <si>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</si>
  <si>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</si>
  <si>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</si>
  <si>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</si>
  <si>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</si>
  <si>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</si>
  <si>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</si>
  <si>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</si>
  <si>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</si>
  <si>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</si>
  <si>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</si>
  <si>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</si>
  <si>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</si>
  <si>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</si>
  <si>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</si>
  <si>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</si>
  <si>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</si>
  <si>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</si>
  <si>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</si>
  <si>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</si>
  <si>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</si>
  <si>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</si>
  <si>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</si>
  <si>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</si>
  <si>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</si>
  <si>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</si>
  <si>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</si>
  <si>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</si>
  <si>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</si>
  <si>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</si>
  <si>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</si>
  <si>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</si>
  <si>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</si>
  <si>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</si>
  <si>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</si>
  <si>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</si>
  <si>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</si>
  <si>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</si>
  <si>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</si>
  <si>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</si>
  <si>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</si>
  <si>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</si>
  <si>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</si>
  <si>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</si>
  <si>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</si>
  <si>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</si>
  <si>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</si>
  <si>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</si>
  <si>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</si>
  <si>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</si>
  <si>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</si>
  <si>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</si>
  <si>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</si>
  <si>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</si>
  <si>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</si>
  <si>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</si>
  <si>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</si>
  <si>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</si>
  <si>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</si>
  <si>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</si>
  <si>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</si>
  <si>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</si>
  <si>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</si>
  <si>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</si>
  <si>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</si>
  <si>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</si>
  <si>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</si>
  <si>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</si>
  <si>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</si>
  <si>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</si>
  <si>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</si>
  <si>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</si>
  <si>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</si>
  <si>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</si>
  <si>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</si>
  <si>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</si>
  <si>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</si>
  <si>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</si>
  <si>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</si>
  <si>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</si>
  <si>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</si>
  <si>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</si>
  <si>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</si>
  <si>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</si>
  <si>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</si>
  <si>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</si>
  <si>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</si>
  <si>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</si>
  <si>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</si>
  <si>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</si>
  <si>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</si>
  <si>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</si>
  <si>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</si>
  <si>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</si>
  <si>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</si>
  <si>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</si>
  <si>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</si>
  <si>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</si>
  <si>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</si>
  <si>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</si>
  <si>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</si>
  <si>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</si>
  <si>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</si>
  <si>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</si>
  <si>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</si>
  <si>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</si>
  <si>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</si>
  <si>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</si>
  <si>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</si>
  <si>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</si>
  <si>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</si>
  <si>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</si>
  <si>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</si>
  <si>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</si>
  <si>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</si>
  <si>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</si>
  <si>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</si>
  <si>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</si>
  <si>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</si>
  <si>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</si>
  <si>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</si>
  <si>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</si>
  <si>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</si>
  <si>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</si>
  <si>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</si>
  <si>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</si>
  <si>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</si>
  <si>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</si>
  <si>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</si>
  <si>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</si>
  <si>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</si>
  <si>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</si>
  <si>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</si>
  <si>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</si>
  <si>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</si>
  <si>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</si>
  <si>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</si>
  <si>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</si>
  <si>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</si>
  <si>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</si>
  <si>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</si>
  <si>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</si>
  <si>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</si>
  <si>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</si>
  <si>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</si>
  <si>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</si>
  <si>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</si>
  <si>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</si>
  <si>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</si>
  <si>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</si>
  <si>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</si>
  <si>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</si>
  <si>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</si>
  <si>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</si>
  <si>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</si>
  <si>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</si>
  <si>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</si>
  <si>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</si>
  <si>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</si>
  <si>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</si>
  <si>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</si>
  <si>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</si>
  <si>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</si>
  <si>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</si>
  <si>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</si>
  <si>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</si>
  <si>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</si>
  <si>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</si>
  <si>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</si>
  <si>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</si>
  <si>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</si>
  <si>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</si>
  <si>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</si>
  <si>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</si>
  <si>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</si>
  <si>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</si>
  <si>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</si>
  <si>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</si>
  <si>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</si>
  <si>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</si>
  <si>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</si>
  <si>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</si>
  <si>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</si>
  <si>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</si>
  <si>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</si>
  <si>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</si>
  <si>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</si>
  <si>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</si>
  <si>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</si>
  <si>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</si>
  <si>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</si>
  <si>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</si>
  <si>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</si>
  <si>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</si>
  <si>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</si>
  <si>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</si>
  <si>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</si>
  <si>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</si>
  <si>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</si>
  <si>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</si>
  <si>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</si>
  <si>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</si>
  <si>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</si>
  <si>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</si>
  <si>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</si>
  <si>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</si>
  <si>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</si>
  <si>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</si>
  <si>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</si>
  <si>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</si>
  <si>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</si>
  <si>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</si>
  <si>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</si>
  <si>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</si>
  <si>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</si>
  <si>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</si>
  <si>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</si>
  <si>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</si>
  <si>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</si>
  <si>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</si>
  <si>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</si>
  <si>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</si>
  <si>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</si>
  <si>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</si>
  <si>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</si>
  <si>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</si>
  <si>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</si>
  <si>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</si>
  <si>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</si>
  <si>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</si>
  <si>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</si>
  <si>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</si>
  <si>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</si>
  <si>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</si>
  <si>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</si>
  <si>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</si>
  <si>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</si>
  <si>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</si>
  <si>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</si>
  <si>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</si>
  <si>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</si>
  <si>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</si>
  <si>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</si>
  <si>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</si>
  <si>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</si>
  <si>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</si>
  <si>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</si>
  <si>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</si>
  <si>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</si>
  <si>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</si>
  <si>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</si>
  <si>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</si>
  <si>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</si>
  <si>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</si>
  <si>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</si>
  <si>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</si>
  <si>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</si>
  <si>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</si>
  <si>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</si>
  <si>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</si>
  <si>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</si>
  <si>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</si>
  <si>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</si>
  <si>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</si>
  <si>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</si>
  <si>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</si>
  <si>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</si>
  <si>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</si>
  <si>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</si>
  <si>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</si>
  <si>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</si>
  <si>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</si>
  <si>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</si>
  <si>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</si>
  <si>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</si>
  <si>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</si>
  <si>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</si>
  <si>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</si>
  <si>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</si>
  <si>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</si>
  <si>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</si>
  <si>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</si>
  <si>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</si>
  <si>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</si>
  <si>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</si>
  <si>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</si>
  <si>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</si>
  <si>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</si>
  <si>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</si>
  <si>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</si>
  <si>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</si>
  <si>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</si>
  <si>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</si>
  <si>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</si>
  <si>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</si>
  <si>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</si>
  <si>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</si>
  <si>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</si>
  <si>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</si>
  <si>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</si>
  <si>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</si>
  <si>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</si>
  <si>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</si>
  <si>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</si>
  <si>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</si>
  <si>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</si>
  <si>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</si>
  <si>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</si>
  <si>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</si>
  <si>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</si>
  <si>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</si>
  <si>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</si>
  <si>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</si>
  <si>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</si>
  <si>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</si>
  <si>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</si>
  <si>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</si>
  <si>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</si>
  <si>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</si>
  <si>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</si>
  <si>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</si>
  <si>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</si>
  <si>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</si>
  <si>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</si>
  <si>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</si>
  <si>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</si>
  <si>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</si>
  <si>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</si>
  <si>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</si>
  <si>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</si>
  <si>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</si>
  <si>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</si>
  <si>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</si>
  <si>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</si>
  <si>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</si>
  <si>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</si>
  <si>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</si>
  <si>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</si>
  <si>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</si>
  <si>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</si>
  <si>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</si>
  <si>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</si>
  <si>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</si>
  <si>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</si>
  <si>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</si>
  <si>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</si>
  <si>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</si>
  <si>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</si>
  <si>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</si>
  <si>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</si>
  <si>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</si>
  <si>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</si>
  <si>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</si>
  <si>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</si>
  <si>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</si>
  <si>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</si>
  <si>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</si>
  <si>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</si>
  <si>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</si>
  <si>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</si>
  <si>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</si>
  <si>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</si>
  <si>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</si>
  <si>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</si>
  <si>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</si>
  <si>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</si>
  <si>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</si>
  <si>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</si>
  <si>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</si>
  <si>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</si>
  <si>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</si>
  <si>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</si>
  <si>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</si>
  <si>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</si>
  <si>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</si>
  <si>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</si>
  <si>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</si>
  <si>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</si>
  <si>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</si>
  <si>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</si>
  <si>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</si>
  <si>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</si>
  <si>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</si>
  <si>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</si>
  <si>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</si>
  <si>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</si>
  <si>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</si>
  <si>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</si>
  <si>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</si>
  <si>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</si>
  <si>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</si>
  <si>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</si>
  <si>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</si>
  <si>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</si>
  <si>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</si>
  <si>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</si>
  <si>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</si>
  <si>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</si>
  <si>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</si>
  <si>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</si>
  <si>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</si>
  <si>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</si>
  <si>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</si>
  <si>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</si>
  <si>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</si>
  <si>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</si>
  <si>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</si>
  <si>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</si>
  <si>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</si>
  <si>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</si>
  <si>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</si>
  <si>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</si>
  <si>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</si>
  <si>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</si>
  <si>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</si>
  <si>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</si>
  <si>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</si>
  <si>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</si>
  <si>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</si>
  <si>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</si>
  <si>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</si>
  <si>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</si>
  <si>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</si>
  <si>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</si>
  <si>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</si>
  <si>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</si>
  <si>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</si>
  <si>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</si>
  <si>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</si>
  <si>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</si>
  <si>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</si>
  <si>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</si>
  <si>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</si>
  <si>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</si>
  <si>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</si>
  <si>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</si>
  <si>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</si>
  <si>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</si>
  <si>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</si>
  <si>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</si>
  <si>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</si>
  <si>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</si>
  <si>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</si>
  <si>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</si>
  <si>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</si>
  <si>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</si>
  <si>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</si>
  <si>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</si>
  <si>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</si>
  <si>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</si>
  <si>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</si>
  <si>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</si>
  <si>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</si>
  <si>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</si>
  <si>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</si>
  <si>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</si>
  <si>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</si>
  <si>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</si>
  <si>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</si>
  <si>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</si>
  <si>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</si>
  <si>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</si>
  <si>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</si>
  <si>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</si>
  <si>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</si>
  <si>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</si>
  <si>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</si>
  <si>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</si>
  <si>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</si>
  <si>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</si>
  <si>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</si>
  <si>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</si>
  <si>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</si>
  <si>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</si>
  <si>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</si>
  <si>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</si>
  <si>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</si>
  <si>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</si>
  <si>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</si>
  <si>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</si>
  <si>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</si>
  <si>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</si>
  <si>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</si>
  <si>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</si>
  <si>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</si>
  <si>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</si>
  <si>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</si>
  <si>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</si>
  <si>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</si>
  <si>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</si>
  <si>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</si>
  <si>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</si>
  <si>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</si>
  <si>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</si>
  <si>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</si>
  <si>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</si>
  <si>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</si>
  <si>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</si>
  <si>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</si>
  <si>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</si>
  <si>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</si>
  <si>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</si>
  <si>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</si>
  <si>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</si>
  <si>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</si>
  <si>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</si>
  <si>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</si>
  <si>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</si>
  <si>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</si>
  <si>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</si>
  <si>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</si>
  <si>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</si>
  <si>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</si>
  <si>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</si>
  <si>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</si>
  <si>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</si>
  <si>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</si>
  <si>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</si>
  <si>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</si>
  <si>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</si>
  <si>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</si>
  <si>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</si>
  <si>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</si>
  <si>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</si>
  <si>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</si>
  <si>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</si>
  <si>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</si>
  <si>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</si>
  <si>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</si>
  <si>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</si>
  <si>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</si>
  <si>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</si>
  <si>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</si>
  <si>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</si>
  <si>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</si>
  <si>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</si>
  <si>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</si>
  <si>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</si>
  <si>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</si>
  <si>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</si>
  <si>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</si>
  <si>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</si>
  <si>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</si>
  <si>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</si>
  <si>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</si>
  <si>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</si>
  <si>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</si>
  <si>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</si>
  <si>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</si>
  <si>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</si>
  <si>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</si>
  <si>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</si>
  <si>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</si>
  <si>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</si>
  <si>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</si>
  <si>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</si>
  <si>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</si>
  <si>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</si>
  <si>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</si>
  <si>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</si>
  <si>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</si>
  <si>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</si>
  <si>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</si>
  <si>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</si>
  <si>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</si>
  <si>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</si>
  <si>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</si>
  <si>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</si>
  <si>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</si>
  <si>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</si>
  <si>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</si>
  <si>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</si>
  <si>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</si>
  <si>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</si>
  <si>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</si>
  <si>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</si>
  <si>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</si>
  <si>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</si>
  <si>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</si>
  <si>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</si>
  <si>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</si>
  <si>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</si>
  <si>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</si>
  <si>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</si>
  <si>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</si>
  <si>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</si>
  <si>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</si>
  <si>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</si>
  <si>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</si>
  <si>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</si>
  <si>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</si>
  <si>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</si>
  <si>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</si>
  <si>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</si>
  <si>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</si>
  <si>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</si>
  <si>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</si>
  <si>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</si>
  <si>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</si>
  <si>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</si>
  <si>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</si>
  <si>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</si>
  <si>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</si>
  <si>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</si>
  <si>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</si>
  <si>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</si>
  <si>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</si>
  <si>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</si>
  <si>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</si>
  <si>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</si>
  <si>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</si>
  <si>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</si>
  <si>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</si>
  <si>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</si>
  <si>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</si>
  <si>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</si>
  <si>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</si>
  <si>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</si>
  <si>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</si>
  <si>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</si>
  <si>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</si>
  <si>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</si>
  <si>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</si>
  <si>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</si>
  <si>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</si>
  <si>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</si>
  <si>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</si>
  <si>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</si>
  <si>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</si>
  <si>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</si>
  <si>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</si>
  <si>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</si>
  <si>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</si>
  <si>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</si>
  <si>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</si>
  <si>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</si>
  <si>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</si>
  <si>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</si>
  <si>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</si>
  <si>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</si>
  <si>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</si>
  <si>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</si>
  <si>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</si>
  <si>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</si>
  <si>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</si>
  <si>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</si>
  <si>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</si>
  <si>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</si>
  <si>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</si>
  <si>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</si>
  <si>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</si>
  <si>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</si>
  <si>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</si>
  <si>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</si>
  <si>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</si>
  <si>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</si>
  <si>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</si>
  <si>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</si>
  <si>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</si>
  <si>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</si>
  <si>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</si>
  <si>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</si>
  <si>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</si>
  <si>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</si>
  <si>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</si>
  <si>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</si>
  <si>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</si>
  <si>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</si>
  <si>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</si>
  <si>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</si>
  <si>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</si>
  <si>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</si>
  <si>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</si>
  <si>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</si>
  <si>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</si>
  <si>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</si>
  <si>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</si>
  <si>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</si>
  <si>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</si>
  <si>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</si>
  <si>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</si>
  <si>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</si>
  <si>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</si>
  <si>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</si>
  <si>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</si>
  <si>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</si>
  <si>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</si>
  <si>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</si>
  <si>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</si>
  <si>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</si>
  <si>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</si>
  <si>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</si>
  <si>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</si>
  <si>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</si>
  <si>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</si>
  <si>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</si>
  <si>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</si>
  <si>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</si>
  <si>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</si>
  <si>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</si>
  <si>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</si>
  <si>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</si>
  <si>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</si>
  <si>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</si>
  <si>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</si>
  <si>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</si>
  <si>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</si>
  <si>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</si>
  <si>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</si>
  <si>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</si>
  <si>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</si>
  <si>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</si>
  <si>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</si>
  <si>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</si>
  <si>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</si>
  <si>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</si>
  <si>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</si>
  <si>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</si>
  <si>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</si>
  <si>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</si>
  <si>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</si>
  <si>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</si>
  <si>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</si>
  <si>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</si>
  <si>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</si>
  <si>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</si>
  <si>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</si>
  <si>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</si>
  <si>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</si>
  <si>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</si>
  <si>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</si>
  <si>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</si>
  <si>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</si>
  <si>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</si>
  <si>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</si>
  <si>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</si>
  <si>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</si>
  <si>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</si>
  <si>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</si>
  <si>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</si>
  <si>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</si>
  <si>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</si>
  <si>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</si>
  <si>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</si>
  <si>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</si>
  <si>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</si>
  <si>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</si>
  <si>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</si>
  <si>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</si>
  <si>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</si>
  <si>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</si>
  <si>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</si>
  <si>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</si>
  <si>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</si>
  <si>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</si>
  <si>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</si>
  <si>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</si>
  <si>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</si>
  <si>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</si>
  <si>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</si>
  <si>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</si>
  <si>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</si>
  <si>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</si>
  <si>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</si>
  <si>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</si>
  <si>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</si>
  <si>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</si>
  <si>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</si>
  <si>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</si>
  <si>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</si>
  <si>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</si>
  <si>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</si>
  <si>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</si>
  <si>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</si>
  <si>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</si>
  <si>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</si>
  <si>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</si>
  <si>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</si>
  <si>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</si>
  <si>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</si>
  <si>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</si>
  <si>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</si>
  <si>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</si>
  <si>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</si>
  <si>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</si>
  <si>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</si>
  <si>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</si>
  <si>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</si>
  <si>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</si>
  <si>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</si>
  <si>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</si>
  <si>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</si>
  <si>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</si>
  <si>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</si>
  <si>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</si>
  <si>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</si>
  <si>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</si>
  <si>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</si>
  <si>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</si>
  <si>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</si>
  <si>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</si>
  <si>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</si>
  <si>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</si>
  <si>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</si>
  <si>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</si>
  <si>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</si>
  <si>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</si>
  <si>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</si>
  <si>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</si>
  <si>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</si>
  <si>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</si>
  <si>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</si>
  <si>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</si>
  <si>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</si>
  <si>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</si>
  <si>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</si>
  <si>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</si>
  <si>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</si>
  <si>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</si>
  <si>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</si>
  <si>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</si>
  <si>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</si>
  <si>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</si>
  <si>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</si>
  <si>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</si>
  <si>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</si>
  <si>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</si>
  <si>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</si>
  <si>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</si>
  <si>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</si>
  <si>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</si>
  <si>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</si>
  <si>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</si>
  <si>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</si>
  <si>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</si>
  <si>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</si>
  <si>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</si>
  <si>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</si>
  <si>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</si>
  <si>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</si>
  <si>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</si>
  <si>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</si>
  <si>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</si>
  <si>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</si>
  <si>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</si>
  <si>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</si>
  <si>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</si>
  <si>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</si>
  <si>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</si>
  <si>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</si>
  <si>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</si>
  <si>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</si>
  <si>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</si>
  <si>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</si>
  <si>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</si>
  <si>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</si>
  <si>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</si>
  <si>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</si>
  <si>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</si>
  <si>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</si>
  <si>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</si>
  <si>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</si>
  <si>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</si>
  <si>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</si>
  <si>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</si>
  <si>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</si>
  <si>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</si>
  <si>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</si>
  <si>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</si>
  <si>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</si>
  <si>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</si>
  <si>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</si>
  <si>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</si>
  <si>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</si>
  <si>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</si>
  <si>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</si>
  <si>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</si>
  <si>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</si>
  <si>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</si>
  <si>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</si>
  <si>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</si>
  <si>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</si>
  <si>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</si>
  <si>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</si>
  <si>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</si>
  <si>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</si>
  <si>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</si>
  <si>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</si>
  <si>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</si>
  <si>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</si>
  <si>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</si>
  <si>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</si>
  <si>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</si>
  <si>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</si>
  <si>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</si>
  <si>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</si>
  <si>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</si>
  <si>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</si>
  <si>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</si>
  <si>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</si>
  <si>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</si>
  <si>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</si>
  <si>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</si>
  <si>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</si>
  <si>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</si>
  <si>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</si>
  <si>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</si>
  <si>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</si>
  <si>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</si>
  <si>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</si>
  <si>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</si>
  <si>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</si>
  <si>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</si>
  <si>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</si>
  <si>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</si>
  <si>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</si>
  <si>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</si>
  <si>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</si>
  <si>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</si>
  <si>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</si>
  <si>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</si>
  <si>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</si>
  <si>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</si>
  <si>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</si>
  <si>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</si>
  <si>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</si>
  <si>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</si>
  <si>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</si>
  <si>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</si>
  <si>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</si>
  <si>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</si>
  <si>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</si>
  <si>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</si>
  <si>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</si>
  <si>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</si>
  <si>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</si>
  <si>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</si>
  <si>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</si>
  <si>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</si>
  <si>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</si>
  <si>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</si>
  <si>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</si>
  <si>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</si>
  <si>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</si>
  <si>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</si>
  <si>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</si>
  <si>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</si>
  <si>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</si>
  <si>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</si>
  <si>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</si>
  <si>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</si>
  <si>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</si>
  <si>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</si>
  <si>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</si>
  <si>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</si>
  <si>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</si>
  <si>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</si>
  <si>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</si>
  <si>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</si>
  <si>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</si>
  <si>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</si>
  <si>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</si>
  <si>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</si>
  <si>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</si>
  <si>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</si>
  <si>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</si>
  <si>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</si>
  <si>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</si>
  <si>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</si>
  <si>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</si>
  <si>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</si>
  <si>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</si>
  <si>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</si>
  <si>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</si>
  <si>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</si>
  <si>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</si>
  <si>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</si>
  <si>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</si>
  <si>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</si>
  <si>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</si>
  <si>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</si>
  <si>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</si>
  <si>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</si>
  <si>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</si>
  <si>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</si>
  <si>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</si>
  <si>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</si>
  <si>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</si>
  <si>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</si>
  <si>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</si>
  <si>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</si>
  <si>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</si>
  <si>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</si>
  <si>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</si>
  <si>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</si>
  <si>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</si>
  <si>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</si>
  <si>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</si>
  <si>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</si>
  <si>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</si>
  <si>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</si>
  <si>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</si>
  <si>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</si>
  <si>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</si>
  <si>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</si>
  <si>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</si>
  <si>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</si>
  <si>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</si>
  <si>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</si>
  <si>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</si>
  <si>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</si>
  <si>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</si>
  <si>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</si>
  <si>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</si>
  <si>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</si>
  <si>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</si>
  <si>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</si>
  <si>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</si>
  <si>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</si>
  <si>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</si>
  <si>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</si>
  <si>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</si>
  <si>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</si>
  <si>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</si>
  <si>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</si>
  <si>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</si>
  <si>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</si>
  <si>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</si>
  <si>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</si>
  <si>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</si>
  <si>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</si>
  <si>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</si>
  <si>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</si>
  <si>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</si>
  <si>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</si>
  <si>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</si>
  <si>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</si>
  <si>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</si>
  <si>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</si>
  <si>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</si>
  <si>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</si>
  <si>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</si>
  <si>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</si>
  <si>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</si>
  <si>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</si>
  <si>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</si>
  <si>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</si>
  <si>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</si>
  <si>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</si>
  <si>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</si>
  <si>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</si>
  <si>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</si>
  <si>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</si>
  <si>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</si>
  <si>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</si>
  <si>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</si>
  <si>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</si>
  <si>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</si>
  <si>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</si>
  <si>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</si>
  <si>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</si>
  <si>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</si>
  <si>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</si>
  <si>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</si>
  <si>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</si>
  <si>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</si>
  <si>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</si>
  <si>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</si>
  <si>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</si>
  <si>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</si>
  <si>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</si>
  <si>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</si>
  <si>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</si>
  <si>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</si>
  <si>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</si>
  <si>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</si>
  <si>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</si>
  <si>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</si>
  <si>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</si>
  <si>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</si>
  <si>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</si>
  <si>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</si>
  <si>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</si>
  <si>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</si>
  <si>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</si>
  <si>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</si>
  <si>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</si>
  <si>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</si>
  <si>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</si>
  <si>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</si>
  <si>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</si>
  <si>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</si>
  <si>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</si>
  <si>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</si>
  <si>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</si>
  <si>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</si>
  <si>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</si>
  <si>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</si>
  <si>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</si>
  <si>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</si>
  <si>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</si>
  <si>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</si>
  <si>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</si>
  <si>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</si>
  <si>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</si>
  <si>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</si>
  <si>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</si>
  <si>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</si>
  <si>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</si>
  <si>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</si>
  <si>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</si>
  <si>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</si>
  <si>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</si>
  <si>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</si>
  <si>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</si>
  <si>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</si>
  <si>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</si>
  <si>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</si>
  <si>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</si>
  <si>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</si>
  <si>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</si>
  <si>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</si>
  <si>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</si>
  <si>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</si>
  <si>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</si>
  <si>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</si>
  <si>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</si>
  <si>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</si>
  <si>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</si>
  <si>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</si>
  <si>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</si>
  <si>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</si>
  <si>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</si>
  <si>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</si>
  <si>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</si>
  <si>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</si>
  <si>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</si>
  <si>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</si>
  <si>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</si>
  <si>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</si>
  <si>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</si>
  <si>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</si>
  <si>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</si>
  <si>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</si>
  <si>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</si>
  <si>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</si>
  <si>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</si>
  <si>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</si>
  <si>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</si>
  <si>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</si>
  <si>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</si>
  <si>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</si>
  <si>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</si>
  <si>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</si>
  <si>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</si>
  <si>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</si>
  <si>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</si>
  <si>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</si>
  <si>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</si>
  <si>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</si>
  <si>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</si>
  <si>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</si>
  <si>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</si>
  <si>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</si>
  <si>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</si>
  <si>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</si>
  <si>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</si>
  <si>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</si>
  <si>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</si>
  <si>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</si>
  <si>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</si>
  <si>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</si>
  <si>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</si>
  <si>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</si>
  <si>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</si>
  <si>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</si>
  <si>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</si>
  <si>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</si>
  <si>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</si>
  <si>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</si>
  <si>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</si>
  <si>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</si>
  <si>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</si>
  <si>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</si>
  <si>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</si>
  <si>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</si>
  <si>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</si>
  <si>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</si>
  <si>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</si>
  <si>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</si>
  <si>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</si>
  <si>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</si>
  <si>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</si>
  <si>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</si>
  <si>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</si>
  <si>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</si>
  <si>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</si>
  <si>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</si>
  <si>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</si>
  <si>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</si>
  <si>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</si>
  <si>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</si>
  <si>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</si>
  <si>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</si>
  <si>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</si>
  <si>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</si>
  <si>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</si>
  <si>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</si>
  <si>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</si>
  <si>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</si>
  <si>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</si>
  <si>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</si>
  <si>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</si>
  <si>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</si>
  <si>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</si>
  <si>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</si>
  <si>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</si>
  <si>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</si>
  <si>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</si>
  <si>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</si>
  <si>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</si>
  <si>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</si>
  <si>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</si>
  <si>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</si>
  <si>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</si>
  <si>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</si>
  <si>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</si>
  <si>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</si>
  <si>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</si>
  <si>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</si>
  <si>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</si>
  <si>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</si>
  <si>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</si>
  <si>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</si>
  <si>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</si>
  <si>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</si>
  <si>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</si>
  <si>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</si>
  <si>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</si>
  <si>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</si>
  <si>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</si>
  <si>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</si>
  <si>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</si>
  <si>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</si>
  <si>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</si>
  <si>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</si>
  <si>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</si>
  <si>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</si>
  <si>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</si>
  <si>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</si>
  <si>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</si>
  <si>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</si>
  <si>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</si>
  <si>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</si>
  <si>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</si>
  <si>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</si>
  <si>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</si>
  <si>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</si>
  <si>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</si>
  <si>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</si>
  <si>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</si>
  <si>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</si>
  <si>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</si>
  <si>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</si>
  <si>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</si>
  <si>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</si>
  <si>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</si>
  <si>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</si>
  <si>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</si>
  <si>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</si>
  <si>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</si>
  <si>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</si>
  <si>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</si>
  <si>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</si>
  <si>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</si>
  <si>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</si>
  <si>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</si>
  <si>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</si>
  <si>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</si>
  <si>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</si>
  <si>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</si>
  <si>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</si>
  <si>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</si>
  <si>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</si>
  <si>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</si>
  <si>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</si>
  <si>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</si>
  <si>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</si>
  <si>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</si>
  <si>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</si>
  <si>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</si>
  <si>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</si>
  <si>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</si>
  <si>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</si>
  <si>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</si>
  <si>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</si>
  <si>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</si>
  <si>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</si>
  <si>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</si>
  <si>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</si>
  <si>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</si>
  <si>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</si>
  <si>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</si>
  <si>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</si>
  <si>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</si>
  <si>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</si>
  <si>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</si>
  <si>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</si>
  <si>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</si>
  <si>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</si>
  <si>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</si>
  <si>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</si>
  <si>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</si>
  <si>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</si>
  <si>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</si>
  <si>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</si>
  <si>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</si>
  <si>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</si>
  <si>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</si>
  <si>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</si>
  <si>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</si>
  <si>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</si>
  <si>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</si>
  <si>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</si>
  <si>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</si>
  <si>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</si>
  <si>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</si>
  <si>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</si>
  <si>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</si>
  <si>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</si>
  <si>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</si>
  <si>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</si>
  <si>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</si>
  <si>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</si>
  <si>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</si>
  <si>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</si>
  <si>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</si>
  <si>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</si>
  <si>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</si>
  <si>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</si>
  <si>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</si>
  <si>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</si>
  <si>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</si>
  <si>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</si>
  <si>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</si>
  <si>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</si>
  <si>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</si>
  <si>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</si>
  <si>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</si>
  <si>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</si>
  <si>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</si>
  <si>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</si>
  <si>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</si>
  <si>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</si>
  <si>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</si>
  <si>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</si>
  <si>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</si>
  <si>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</si>
  <si>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</si>
  <si>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</si>
  <si>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</si>
  <si>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</si>
  <si>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</si>
  <si>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</si>
  <si>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</si>
  <si>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</si>
  <si>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</si>
  <si>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</si>
  <si>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</si>
  <si>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</si>
  <si>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</si>
  <si>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</si>
  <si>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</si>
  <si>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</si>
  <si>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</si>
  <si>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</si>
  <si>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</si>
  <si>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</si>
  <si>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</si>
  <si>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</si>
  <si>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</si>
  <si>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</si>
  <si>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</si>
  <si>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</si>
  <si>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</si>
  <si>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</si>
  <si>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</si>
  <si>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</si>
  <si>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</si>
  <si>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</si>
  <si>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</si>
  <si>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</si>
  <si>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</si>
  <si>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</si>
  <si>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</si>
  <si>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</si>
  <si>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</si>
  <si>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</si>
  <si>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</si>
  <si>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</si>
  <si>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</si>
  <si>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</si>
  <si>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</si>
  <si>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</si>
  <si>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</si>
  <si>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</si>
  <si>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</si>
  <si>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</si>
  <si>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</si>
  <si>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</si>
  <si>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</si>
  <si>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</si>
  <si>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</si>
  <si>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</si>
  <si>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</si>
  <si>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</si>
  <si>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</si>
  <si>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</si>
  <si>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</si>
  <si>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</si>
  <si>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</si>
  <si>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</si>
  <si>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</si>
  <si>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</si>
  <si>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</si>
  <si>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</si>
  <si>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</si>
  <si>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</si>
  <si>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</si>
  <si>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</si>
  <si>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</si>
  <si>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</si>
  <si>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</si>
  <si>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</si>
  <si>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</si>
  <si>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</si>
  <si>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</si>
  <si>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</si>
  <si>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</si>
  <si>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</si>
  <si>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</si>
  <si>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</si>
  <si>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</si>
  <si>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</si>
  <si>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</si>
  <si>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</si>
  <si>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</si>
  <si>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</si>
  <si>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</si>
  <si>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</si>
  <si>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</si>
  <si>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</si>
  <si>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</si>
  <si>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</si>
  <si>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</si>
  <si>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</si>
  <si>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</si>
  <si>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</si>
  <si>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</si>
  <si>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</si>
  <si>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</si>
  <si>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</si>
  <si>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</si>
  <si>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</si>
  <si>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</si>
  <si>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</si>
  <si>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</si>
  <si>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</si>
  <si>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</si>
  <si>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</si>
  <si>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</si>
  <si>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</si>
  <si>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</si>
  <si>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</si>
  <si>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</si>
  <si>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</si>
  <si>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</si>
  <si>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</si>
  <si>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</si>
  <si>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</si>
  <si>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</si>
  <si>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</si>
  <si>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</si>
  <si>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</si>
  <si>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</si>
  <si>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</si>
  <si>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</si>
  <si>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</si>
  <si>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</si>
  <si>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</si>
  <si>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</si>
  <si>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</si>
  <si>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</si>
  <si>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</si>
  <si>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</si>
  <si>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</si>
  <si>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</si>
  <si>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</si>
  <si>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</si>
  <si>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</si>
  <si>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</si>
  <si>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</si>
  <si>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</si>
  <si>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</si>
  <si>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</si>
  <si>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</si>
  <si>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</si>
  <si>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</si>
  <si>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</si>
  <si>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</si>
  <si>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</si>
  <si>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</si>
  <si>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</si>
  <si>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</si>
  <si>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</si>
  <si>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</si>
  <si>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</si>
  <si>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</si>
  <si>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</si>
  <si>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</si>
  <si>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</si>
  <si>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</si>
  <si>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</si>
  <si>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</si>
  <si>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</si>
  <si>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</si>
  <si>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</si>
  <si>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</si>
  <si>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</si>
  <si>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</si>
  <si>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</si>
  <si>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</si>
  <si>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</si>
  <si>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</si>
  <si>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</si>
  <si>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</si>
  <si>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</si>
  <si>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</si>
  <si>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</si>
  <si>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</si>
  <si>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</si>
  <si>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</si>
  <si>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</si>
  <si>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</si>
  <si>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</si>
  <si>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</si>
  <si>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</si>
  <si>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</si>
  <si>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</si>
  <si>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</si>
  <si>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</si>
  <si>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</si>
  <si>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</si>
  <si>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</si>
  <si>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</si>
  <si>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</si>
  <si>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</si>
  <si>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</si>
  <si>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</si>
  <si>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</si>
  <si>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</si>
  <si>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</si>
  <si>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</si>
  <si>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</si>
  <si>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</si>
  <si>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</si>
  <si>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</si>
  <si>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</si>
  <si>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</si>
  <si>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</si>
  <si>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</si>
  <si>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</si>
  <si>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</si>
  <si>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</si>
  <si>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</si>
  <si>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</si>
  <si>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</si>
  <si>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</si>
  <si>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</si>
  <si>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</si>
  <si>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</si>
  <si>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</si>
  <si>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</si>
  <si>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</si>
  <si>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</si>
  <si>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</si>
  <si>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</si>
  <si>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</si>
  <si>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</si>
  <si>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</si>
  <si>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</si>
  <si>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</si>
  <si>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</si>
  <si>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</si>
  <si>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</si>
  <si>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</si>
  <si>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</si>
  <si>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</si>
  <si>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</si>
  <si>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</si>
  <si>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</si>
  <si>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</si>
  <si>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</si>
  <si>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</si>
  <si>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</si>
  <si>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</si>
  <si>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</si>
  <si>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</si>
  <si>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</si>
  <si>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</si>
  <si>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</si>
  <si>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</si>
  <si>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</si>
  <si>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</si>
  <si>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</si>
  <si>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</si>
  <si>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</si>
  <si>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</si>
  <si>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</si>
  <si>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</si>
  <si>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</si>
  <si>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</si>
  <si>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</si>
  <si>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</si>
  <si>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</si>
  <si>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</si>
  <si>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</si>
  <si>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</si>
  <si>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</si>
  <si>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</si>
  <si>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</si>
  <si>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</si>
  <si>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</si>
  <si>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</si>
  <si>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</si>
  <si>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</si>
  <si>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</si>
  <si>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</si>
  <si>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</si>
  <si>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</si>
  <si>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</si>
  <si>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</si>
  <si>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</si>
  <si>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</si>
  <si>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</si>
  <si>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</si>
  <si>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</si>
  <si>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</si>
  <si>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</si>
  <si>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</si>
  <si>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</si>
  <si>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</si>
  <si>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</si>
  <si>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</si>
  <si>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</si>
  <si>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</si>
  <si>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</si>
  <si>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</si>
  <si>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</si>
  <si>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</si>
  <si>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</si>
  <si>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</si>
  <si>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</si>
  <si>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</si>
  <si>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</si>
  <si>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</si>
  <si>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</si>
  <si>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</si>
  <si>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</si>
  <si>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</si>
  <si>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</si>
  <si>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</si>
  <si>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</si>
  <si>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</si>
  <si>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</si>
  <si>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</si>
  <si>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</si>
  <si>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</si>
  <si>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</si>
  <si>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</si>
  <si>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</si>
  <si>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</si>
  <si>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</si>
  <si>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</si>
  <si>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</si>
  <si>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</si>
  <si>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</si>
  <si>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</si>
  <si>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</si>
  <si>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</si>
  <si>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</si>
  <si>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</si>
  <si>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</si>
  <si>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</si>
  <si>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</si>
  <si>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</si>
  <si>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</si>
  <si>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</si>
  <si>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</si>
  <si>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</si>
  <si>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</si>
  <si>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</si>
  <si>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</si>
  <si>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</si>
  <si>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</si>
  <si>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</si>
  <si>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</si>
  <si>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</si>
  <si>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</si>
  <si>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</si>
  <si>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</si>
  <si>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</si>
  <si>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</si>
  <si>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</si>
  <si>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</si>
  <si>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</si>
  <si>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</si>
  <si>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</si>
  <si>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</si>
  <si>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</si>
  <si>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</si>
  <si>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</si>
  <si>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</si>
  <si>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</si>
  <si>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</si>
  <si>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</si>
  <si>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</si>
  <si>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</si>
  <si>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</si>
  <si>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</si>
  <si>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</si>
  <si>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</si>
  <si>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</si>
  <si>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</si>
  <si>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</si>
  <si>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</si>
  <si>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</si>
  <si>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</si>
  <si>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</si>
  <si>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</si>
  <si>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</si>
  <si>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</si>
  <si>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</si>
  <si>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</si>
  <si>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</si>
  <si>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</si>
  <si>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</si>
  <si>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</si>
  <si>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</si>
  <si>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</si>
  <si>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</si>
  <si>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</si>
  <si>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</si>
  <si>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</si>
  <si>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</si>
  <si>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</si>
  <si>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</si>
  <si>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</si>
  <si>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</si>
  <si>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</si>
  <si>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</si>
  <si>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</si>
  <si>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</si>
  <si>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</si>
  <si>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</si>
  <si>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</si>
  <si>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</si>
  <si>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</si>
  <si>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</si>
  <si>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</si>
  <si>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</si>
  <si>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</si>
  <si>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</si>
  <si>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</si>
  <si>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</si>
  <si>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</si>
  <si>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</si>
  <si>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</si>
  <si>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</si>
  <si>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</si>
  <si>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</si>
  <si>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</si>
  <si>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</si>
  <si>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</si>
  <si>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</si>
  <si>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</si>
  <si>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</si>
  <si>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</si>
  <si>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</si>
  <si>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</si>
  <si>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</si>
  <si>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</si>
  <si>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</si>
  <si>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</si>
  <si>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</si>
  <si>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</si>
  <si>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</si>
  <si>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</si>
  <si>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</si>
  <si>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</si>
  <si>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</si>
  <si>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</si>
  <si>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</si>
  <si>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</si>
  <si>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</si>
  <si>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</si>
  <si>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</si>
  <si>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</si>
  <si>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</si>
  <si>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</si>
  <si>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</si>
  <si>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</si>
  <si>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</si>
  <si>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</si>
  <si>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</si>
  <si>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</si>
  <si>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</si>
  <si>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</si>
  <si>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</si>
  <si>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</si>
  <si>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</si>
  <si>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</si>
  <si>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</si>
  <si>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</si>
  <si>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</si>
  <si>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</si>
  <si>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</si>
  <si>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</si>
  <si>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</si>
  <si>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</si>
  <si>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</si>
  <si>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</si>
  <si>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</si>
  <si>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</si>
  <si>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</si>
  <si>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</si>
  <si>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</si>
  <si>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</si>
  <si>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</si>
  <si>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</si>
  <si>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</si>
  <si>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</si>
  <si>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</si>
  <si>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</si>
  <si>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</si>
  <si>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</si>
  <si>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</si>
  <si>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</si>
  <si>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</si>
  <si>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</si>
  <si>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</si>
  <si>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</si>
  <si>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</si>
  <si>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</si>
  <si>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</si>
  <si>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</si>
  <si>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</si>
  <si>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</si>
  <si>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</si>
  <si>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</si>
  <si>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</si>
  <si>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</si>
  <si>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</si>
  <si>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</si>
  <si>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</si>
  <si>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</si>
  <si>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</si>
  <si>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</si>
  <si>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</si>
  <si>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</si>
  <si>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</si>
  <si>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</si>
  <si>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</si>
  <si>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</si>
  <si>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</si>
  <si>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</si>
  <si>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</si>
  <si>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</si>
  <si>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</si>
  <si>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</si>
  <si>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</si>
  <si>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</si>
  <si>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</si>
  <si>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</si>
  <si>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</si>
  <si>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</si>
  <si>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</si>
  <si>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</si>
  <si>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</si>
  <si>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</si>
  <si>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</si>
  <si>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</si>
  <si>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</si>
  <si>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</si>
  <si>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</si>
  <si>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</si>
  <si>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</si>
  <si>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</si>
  <si>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</si>
  <si>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</si>
  <si>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</si>
  <si>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</si>
  <si>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</si>
  <si>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</si>
  <si>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</si>
  <si>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</si>
  <si>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</si>
  <si>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</si>
  <si>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</si>
  <si>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</si>
  <si>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</si>
  <si>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</si>
  <si>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</si>
  <si>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</si>
  <si>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</si>
  <si>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</si>
  <si>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</si>
  <si>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</si>
  <si>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</si>
  <si>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</si>
  <si>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</si>
  <si>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</si>
  <si>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</si>
  <si>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</si>
  <si>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</si>
  <si>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</si>
  <si>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</si>
  <si>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</si>
  <si>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</si>
  <si>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</si>
  <si>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</si>
  <si>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</si>
  <si>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</si>
  <si>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</si>
  <si>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</si>
  <si>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</si>
  <si>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</si>
  <si>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</si>
  <si>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</si>
  <si>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</si>
  <si>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</si>
  <si>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</si>
  <si>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</si>
  <si>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</si>
  <si>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</si>
  <si>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</si>
  <si>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</si>
  <si>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</si>
  <si>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</si>
  <si>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</si>
  <si>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</si>
  <si>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</si>
  <si>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</si>
  <si>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</si>
  <si>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</si>
  <si>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</si>
  <si>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</si>
  <si>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</si>
  <si>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</si>
  <si>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</si>
  <si>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</si>
  <si>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</si>
  <si>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</si>
  <si>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</si>
  <si>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</si>
  <si>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</si>
  <si>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</si>
  <si>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</si>
  <si>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</si>
  <si>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</si>
  <si>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</si>
  <si>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</si>
  <si>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</si>
  <si>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</si>
  <si>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</si>
  <si>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</si>
  <si>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</si>
  <si>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</si>
  <si>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</si>
  <si>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</si>
  <si>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</si>
  <si>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</si>
  <si>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</si>
  <si>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</si>
  <si>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</si>
  <si>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</si>
  <si>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</si>
  <si>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</si>
  <si>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</si>
  <si>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</si>
  <si>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</si>
  <si>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</si>
  <si>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</si>
  <si>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</si>
  <si>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</si>
  <si>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</si>
  <si>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</si>
  <si>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</si>
  <si>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</si>
  <si>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</si>
  <si>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</si>
  <si>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</si>
  <si>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</si>
  <si>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</si>
  <si>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</si>
  <si>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</si>
  <si>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</si>
  <si>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</si>
  <si>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</si>
  <si>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</si>
  <si>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</si>
  <si>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</si>
  <si>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</si>
  <si>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</si>
  <si>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</si>
  <si>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</si>
  <si>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</si>
  <si>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</si>
  <si>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</si>
  <si>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</si>
  <si>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</si>
  <si>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</si>
  <si>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</si>
  <si>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</si>
  <si>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</si>
  <si>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</si>
  <si>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</si>
  <si>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</si>
  <si>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</si>
  <si>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</si>
  <si>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</si>
  <si>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</si>
  <si>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</si>
  <si>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</si>
  <si>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</si>
  <si>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</si>
  <si>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</si>
  <si>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</si>
  <si>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</si>
  <si>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</si>
  <si>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</si>
  <si>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</si>
  <si>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</si>
  <si>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</si>
  <si>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</si>
  <si>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</si>
  <si>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</si>
  <si>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</si>
  <si>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</si>
  <si>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</si>
  <si>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</si>
  <si>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</si>
  <si>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</si>
  <si>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</si>
  <si>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</si>
  <si>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</si>
  <si>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</si>
  <si>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</si>
  <si>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</si>
  <si>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</si>
  <si>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</si>
  <si>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</si>
  <si>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</si>
  <si>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</si>
  <si>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</si>
  <si>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</si>
  <si>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</si>
  <si>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</si>
  <si>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</si>
  <si>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</si>
  <si>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</si>
  <si>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</si>
  <si>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</si>
  <si>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</si>
  <si>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</si>
  <si>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</si>
  <si>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</si>
  <si>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</si>
  <si>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</si>
  <si>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</si>
  <si>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</si>
  <si>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</si>
  <si>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</si>
  <si>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</si>
  <si>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</si>
  <si>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</si>
  <si>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</si>
  <si>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</si>
  <si>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</si>
  <si>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</si>
  <si>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</si>
  <si>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</si>
  <si>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</si>
  <si>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</si>
  <si>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</si>
  <si>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</si>
  <si>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</si>
  <si>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</si>
  <si>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</si>
  <si>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</si>
  <si>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</si>
  <si>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</si>
  <si>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</si>
  <si>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</si>
  <si>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</si>
  <si>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</si>
  <si>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</si>
  <si>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</si>
  <si>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</si>
  <si>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</si>
  <si>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</si>
  <si>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</si>
  <si>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</si>
  <si>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</si>
  <si>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</si>
  <si>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</si>
  <si>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</si>
  <si>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</si>
  <si>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</si>
  <si>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</si>
  <si>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</si>
  <si>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</si>
  <si>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</si>
  <si>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</si>
  <si>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</si>
  <si>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</si>
  <si>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</si>
  <si>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</si>
  <si>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</si>
  <si>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</si>
  <si>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</si>
  <si>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</si>
  <si>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</si>
  <si>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</si>
  <si>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</si>
  <si>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</si>
  <si>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</si>
  <si>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</si>
  <si>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</si>
  <si>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</si>
  <si>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</si>
  <si>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</si>
  <si>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</si>
  <si>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</si>
  <si>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</si>
  <si>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</si>
  <si>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</si>
  <si>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</si>
  <si>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</si>
  <si>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</si>
  <si>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</si>
  <si>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</si>
  <si>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</si>
  <si>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</si>
  <si>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</si>
  <si>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</si>
  <si>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</si>
  <si>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</si>
  <si>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</si>
  <si>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</si>
  <si>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</si>
  <si>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</si>
  <si>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</si>
  <si>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</si>
  <si>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</si>
  <si>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</si>
  <si>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</si>
  <si>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</si>
  <si>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</si>
  <si>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</si>
  <si>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</si>
  <si>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</si>
  <si>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</si>
  <si>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</si>
  <si>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</si>
  <si>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</si>
  <si>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</si>
  <si>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</si>
  <si>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</si>
  <si>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</si>
  <si>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</si>
  <si>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</si>
  <si>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</si>
  <si>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</si>
  <si>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</si>
  <si>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</si>
  <si>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</si>
  <si>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</si>
  <si>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</si>
  <si>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</si>
  <si>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</si>
  <si>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</si>
  <si>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</si>
  <si>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</si>
  <si>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</si>
  <si>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</si>
  <si>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</si>
  <si>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</si>
  <si>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</si>
  <si>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</si>
  <si>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</si>
  <si>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</si>
  <si>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</si>
  <si>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</si>
  <si>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</si>
  <si>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</si>
  <si>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</si>
  <si>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</si>
  <si>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</si>
  <si>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</si>
  <si>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</si>
  <si>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</si>
  <si>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</si>
  <si>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</si>
  <si>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</si>
  <si>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</si>
  <si>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</si>
  <si>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</si>
  <si>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</si>
  <si>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</si>
  <si>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</si>
  <si>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</si>
  <si>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</si>
  <si>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</si>
  <si>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</si>
  <si>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</si>
  <si>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</si>
  <si>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</si>
  <si>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</si>
  <si>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</si>
  <si>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</si>
  <si>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</si>
  <si>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</si>
  <si>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</si>
  <si>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</si>
  <si>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</si>
  <si>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</si>
  <si>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</si>
  <si>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</si>
  <si>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</si>
  <si>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</si>
  <si>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</si>
  <si>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</si>
  <si>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</si>
  <si>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</si>
  <si>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</si>
  <si>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</si>
  <si>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</si>
  <si>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</si>
  <si>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</si>
  <si>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</si>
  <si>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</si>
  <si>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</si>
  <si>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</si>
  <si>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</si>
  <si>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</si>
  <si>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</si>
  <si>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</si>
  <si>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</si>
  <si>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</si>
  <si>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</si>
  <si>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</si>
  <si>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</si>
  <si>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</si>
  <si>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</si>
  <si>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</si>
  <si>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</si>
  <si>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</si>
  <si>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</si>
  <si>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</si>
  <si>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</si>
  <si>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</si>
  <si>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</si>
  <si>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</si>
  <si>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</si>
  <si>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</si>
  <si>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</si>
  <si>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</si>
  <si>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</si>
  <si>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</si>
  <si>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</si>
  <si>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</si>
  <si>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</si>
  <si>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</si>
  <si>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</si>
  <si>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</si>
  <si>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</si>
  <si>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</si>
  <si>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</si>
  <si>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</si>
  <si>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</si>
  <si>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</si>
  <si>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</si>
  <si>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</si>
  <si>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</si>
  <si>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</si>
  <si>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</si>
  <si>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</si>
  <si>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</si>
  <si>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</si>
  <si>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</si>
  <si>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</si>
  <si>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</si>
  <si>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</si>
  <si>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</si>
  <si>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</si>
  <si>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</si>
  <si>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</si>
  <si>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</si>
  <si>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</si>
  <si>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</si>
  <si>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</si>
  <si>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</si>
  <si>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</si>
  <si>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</si>
  <si>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</si>
  <si>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</si>
  <si>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</si>
  <si>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</si>
  <si>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</si>
  <si>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</si>
  <si>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</si>
  <si>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</si>
  <si>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</si>
  <si>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</si>
  <si>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</si>
  <si>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</si>
  <si>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</si>
  <si>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</si>
  <si>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</si>
  <si>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</si>
  <si>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</si>
  <si>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</si>
  <si>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</si>
  <si>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</si>
  <si>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</si>
  <si>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</si>
  <si>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</si>
  <si>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</si>
  <si>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</si>
  <si>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</si>
  <si>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</si>
  <si>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</si>
  <si>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</si>
  <si>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</si>
  <si>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</si>
  <si>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</si>
  <si>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</si>
  <si>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</si>
  <si>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</si>
  <si>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</si>
  <si>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</si>
  <si>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</si>
  <si>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</si>
  <si>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</si>
  <si>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</si>
  <si>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</si>
  <si>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</si>
  <si>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</si>
  <si>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</si>
  <si>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</si>
  <si>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</si>
  <si>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</si>
  <si>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</si>
  <si>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</si>
  <si>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</si>
  <si>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</si>
  <si>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</si>
  <si>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</si>
  <si>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</si>
  <si>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</si>
  <si>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</si>
  <si>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</si>
  <si>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</si>
  <si>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</si>
  <si>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</si>
  <si>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</si>
  <si>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</si>
  <si>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</si>
  <si>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</si>
  <si>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</si>
  <si>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</si>
  <si>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</si>
  <si>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</si>
  <si>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</si>
  <si>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</si>
  <si>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</si>
  <si>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</si>
  <si>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</si>
  <si>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</si>
  <si>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</si>
  <si>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</si>
  <si>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</si>
  <si>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</si>
  <si>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</si>
  <si>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</si>
  <si>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</si>
  <si>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</si>
  <si>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</si>
  <si>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</si>
  <si>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</si>
  <si>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</si>
  <si>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</si>
  <si>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</si>
  <si>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</si>
  <si>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</si>
  <si>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</si>
  <si>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</si>
  <si>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</si>
  <si>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</si>
  <si>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</si>
  <si>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</si>
  <si>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</si>
  <si>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</si>
  <si>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</si>
  <si>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</si>
  <si>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</si>
  <si>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</si>
  <si>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</si>
  <si>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</si>
  <si>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</si>
  <si>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</si>
  <si>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</si>
  <si>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</si>
  <si>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</si>
  <si>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</si>
  <si>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</si>
  <si>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</si>
  <si>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</si>
  <si>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</si>
  <si>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</si>
  <si>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</si>
  <si>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</si>
  <si>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</si>
  <si>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</si>
  <si>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</si>
  <si>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</si>
  <si>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</si>
  <si>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</si>
  <si>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</si>
  <si>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</si>
  <si>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</si>
  <si>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</si>
  <si>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</si>
  <si>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</si>
  <si>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</si>
  <si>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</si>
  <si>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</si>
  <si>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</si>
  <si>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</si>
  <si>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</si>
  <si>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</si>
  <si>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</si>
  <si>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</si>
  <si>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</si>
  <si>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</si>
  <si>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</si>
  <si>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</si>
  <si>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</si>
  <si>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</si>
  <si>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</si>
  <si>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</si>
  <si>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</si>
  <si>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</si>
  <si>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</si>
  <si>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</si>
  <si>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</si>
  <si>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</si>
  <si>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</si>
  <si>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</si>
  <si>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</si>
  <si>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</si>
  <si>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</si>
  <si>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</si>
  <si>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</si>
  <si>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</si>
  <si>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</si>
  <si>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</si>
  <si>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</si>
  <si>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</si>
  <si>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</si>
  <si>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</si>
  <si>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</si>
  <si>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</si>
  <si>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</si>
  <si>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</si>
  <si>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</si>
  <si>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</si>
  <si>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</si>
  <si>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</si>
  <si>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</si>
  <si>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</si>
  <si>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</si>
  <si>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</si>
  <si>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</si>
  <si>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</si>
  <si>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</si>
  <si>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</si>
  <si>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</si>
  <si>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</si>
  <si>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</si>
  <si>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</si>
  <si>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</si>
  <si>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</si>
  <si>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</si>
  <si>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</si>
  <si>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</si>
  <si>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</si>
  <si>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</si>
  <si>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</si>
  <si>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</si>
  <si>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</si>
  <si>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</si>
  <si>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</si>
  <si>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</si>
  <si>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</si>
  <si>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</si>
  <si>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</si>
  <si>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</si>
  <si>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</si>
  <si>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</si>
  <si>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</si>
  <si>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</si>
  <si>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</si>
  <si>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</si>
  <si>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</si>
  <si>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</si>
  <si>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</si>
  <si>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</si>
  <si>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</si>
  <si>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</si>
  <si>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</si>
  <si>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</si>
  <si>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</si>
  <si>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</si>
  <si>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</si>
  <si>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</si>
  <si>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</si>
  <si>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</si>
  <si>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</si>
  <si>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</si>
  <si>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</si>
  <si>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</si>
  <si>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</si>
  <si>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</si>
  <si>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</si>
  <si>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</si>
  <si>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</si>
  <si>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</si>
  <si>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</si>
  <si>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</si>
  <si>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</si>
  <si>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</si>
  <si>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</si>
  <si>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</si>
  <si>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</si>
  <si>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</si>
  <si>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</si>
  <si>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</si>
  <si>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</si>
  <si>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</si>
  <si>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</si>
  <si>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</si>
  <si>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</si>
  <si>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</si>
  <si>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</si>
  <si>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</si>
  <si>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</si>
  <si>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</si>
  <si>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</si>
  <si>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</si>
  <si>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</si>
  <si>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</si>
  <si>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</si>
  <si>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</si>
  <si>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</si>
  <si>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</si>
  <si>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</si>
  <si>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</si>
  <si>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</si>
  <si>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</si>
  <si>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</si>
  <si>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</si>
  <si>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</si>
  <si>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</si>
  <si>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</si>
  <si>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</si>
  <si>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</si>
  <si>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</si>
  <si>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</si>
  <si>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</si>
  <si>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</si>
  <si>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</si>
  <si>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</si>
  <si>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</si>
  <si>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</si>
  <si>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</si>
  <si>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</si>
  <si>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</si>
  <si>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</si>
  <si>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</si>
  <si>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</si>
  <si>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</si>
  <si>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</si>
  <si>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</si>
  <si>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</si>
  <si>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</si>
  <si>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</si>
  <si>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</si>
  <si>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</si>
  <si>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</si>
  <si>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</si>
  <si>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</si>
  <si>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</si>
  <si>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</si>
  <si>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</si>
  <si>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</si>
  <si>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</si>
  <si>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</si>
  <si>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</si>
  <si>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</si>
  <si>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</si>
  <si>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</si>
  <si>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</si>
  <si>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</si>
  <si>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</si>
  <si>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</si>
  <si>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</si>
  <si>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</si>
  <si>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</si>
  <si>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</si>
  <si>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</si>
  <si>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</si>
  <si>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</si>
  <si>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</si>
  <si>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</si>
  <si>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</si>
  <si>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</si>
  <si>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</si>
  <si>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</si>
  <si>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</si>
  <si>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</si>
  <si>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</si>
  <si>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</si>
  <si>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</si>
  <si>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</si>
  <si>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</si>
  <si>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</si>
  <si>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</si>
  <si>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</si>
  <si>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</si>
  <si>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</si>
  <si>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</si>
  <si>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</si>
  <si>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</si>
  <si>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</si>
  <si>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</si>
  <si>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</si>
  <si>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</si>
  <si>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</si>
  <si>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</si>
  <si>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</si>
  <si>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</si>
  <si>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</si>
  <si>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</si>
  <si>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</si>
  <si>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</si>
  <si>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</si>
  <si>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</si>
  <si>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</si>
  <si>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</si>
  <si>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</si>
  <si>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</si>
  <si>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</si>
  <si>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</si>
  <si>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</si>
  <si>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</si>
  <si>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</si>
  <si>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</si>
  <si>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</si>
  <si>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</si>
  <si>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</si>
  <si>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</si>
  <si>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</si>
  <si>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</si>
  <si>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</si>
  <si>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</si>
  <si>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</si>
  <si>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</si>
  <si>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</si>
  <si>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</si>
  <si>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</si>
  <si>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</si>
  <si>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</si>
  <si>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</si>
  <si>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</si>
  <si>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</si>
  <si>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</si>
  <si>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</si>
  <si>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</si>
  <si>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</si>
  <si>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</si>
  <si>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</si>
  <si>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</si>
  <si>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</si>
  <si>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</si>
  <si>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</si>
  <si>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</si>
  <si>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</si>
  <si>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</si>
  <si>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</si>
  <si>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</si>
  <si>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</si>
  <si>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</si>
  <si>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</si>
  <si>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</si>
  <si>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</si>
  <si>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</si>
  <si>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</si>
  <si>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</si>
  <si>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</si>
  <si>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</si>
  <si>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</si>
  <si>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</si>
  <si>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</si>
  <si>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</si>
  <si>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</si>
  <si>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</si>
  <si>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</si>
  <si>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</si>
  <si>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</si>
  <si>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</si>
  <si>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</si>
  <si>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</si>
  <si>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</si>
  <si>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</si>
  <si>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</si>
  <si>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</si>
  <si>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</si>
  <si>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</si>
  <si>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</si>
  <si>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</si>
  <si>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</si>
  <si>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</si>
  <si>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</si>
  <si>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</si>
  <si>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</si>
  <si>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</si>
  <si>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</si>
  <si>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</si>
  <si>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</si>
  <si>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</si>
  <si>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</si>
  <si>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</si>
  <si>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</si>
  <si>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</si>
  <si>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</si>
  <si>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</si>
  <si>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</si>
  <si>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</si>
  <si>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</si>
  <si>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</si>
  <si>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</si>
  <si>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</si>
  <si>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</si>
  <si>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</si>
  <si>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</si>
  <si>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</si>
  <si>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</si>
  <si>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</si>
  <si>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</si>
  <si>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</si>
  <si>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</si>
  <si>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</si>
  <si>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</si>
  <si>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</si>
  <si>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</si>
  <si>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</si>
  <si>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</si>
  <si>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</si>
  <si>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</si>
  <si>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</si>
  <si>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</si>
  <si>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</si>
  <si>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</si>
  <si>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</si>
  <si>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</si>
  <si>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</si>
  <si>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</si>
  <si>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</si>
  <si>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</si>
  <si>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</si>
  <si>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</si>
  <si>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</si>
  <si>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</si>
  <si>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</si>
  <si>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</si>
  <si>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</si>
  <si>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</si>
  <si>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</si>
  <si>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</si>
  <si>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</si>
  <si>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</si>
  <si>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</si>
  <si>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</si>
  <si>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</si>
  <si>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</si>
  <si>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</si>
  <si>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</si>
  <si>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</si>
  <si>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</si>
  <si>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</si>
  <si>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</si>
  <si>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</si>
  <si>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</si>
  <si>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</si>
  <si>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</si>
  <si>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</si>
  <si>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</si>
  <si>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</si>
  <si>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</si>
  <si>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</si>
  <si>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</si>
  <si>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</si>
  <si>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</si>
  <si>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</si>
  <si>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</si>
  <si>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</si>
  <si>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</si>
  <si>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</si>
  <si>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</si>
  <si>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</si>
  <si>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</si>
  <si>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</si>
  <si>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</si>
  <si>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</si>
  <si>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</si>
  <si>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</si>
  <si>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</si>
  <si>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</si>
  <si>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</si>
  <si>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</si>
  <si>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</si>
  <si>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</si>
  <si>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</si>
  <si>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</si>
  <si>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</si>
  <si>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</si>
  <si>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</si>
  <si>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</si>
  <si>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</si>
  <si>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</si>
  <si>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</si>
  <si>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</si>
  <si>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</si>
  <si>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</si>
  <si>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</si>
  <si>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</si>
  <si>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</si>
  <si>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</si>
  <si>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</si>
  <si>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</si>
  <si>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</si>
  <si>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</si>
  <si>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</si>
  <si>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</si>
  <si>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</si>
  <si>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</si>
  <si>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</si>
  <si>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</si>
  <si>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</si>
  <si>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</si>
  <si>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</si>
  <si>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</si>
  <si>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</si>
  <si>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</si>
  <si>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</si>
  <si>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</si>
  <si>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</si>
  <si>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</si>
  <si>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</si>
  <si>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</si>
  <si>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</si>
  <si>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</si>
  <si>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</si>
  <si>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</si>
  <si>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</si>
  <si>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</si>
  <si>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</si>
  <si>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</si>
  <si>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</si>
  <si>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</si>
  <si>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</si>
  <si>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</si>
  <si>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</si>
  <si>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</si>
  <si>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</si>
  <si>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</si>
  <si>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</si>
  <si>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</si>
  <si>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</si>
  <si>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</si>
  <si>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</si>
  <si>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</si>
  <si>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</si>
  <si>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</si>
  <si>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</si>
  <si>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</si>
  <si>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</si>
  <si>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</si>
  <si>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</si>
  <si>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</si>
  <si>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</si>
  <si>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</si>
  <si>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</si>
  <si>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</si>
  <si>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</si>
  <si>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</si>
  <si>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</si>
  <si>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</si>
  <si>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</si>
  <si>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</si>
  <si>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</si>
  <si>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</si>
  <si>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</si>
  <si>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</si>
  <si>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</si>
  <si>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</si>
  <si>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</si>
  <si>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</si>
  <si>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</si>
  <si>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</si>
  <si>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</si>
  <si>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</si>
  <si>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</si>
  <si>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</si>
  <si>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</si>
  <si>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</si>
  <si>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</si>
  <si>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</si>
  <si>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</si>
  <si>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</si>
  <si>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</si>
  <si>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</si>
  <si>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</si>
  <si>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</si>
  <si>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</si>
  <si>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</si>
  <si>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</si>
  <si>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</si>
  <si>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</si>
  <si>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</si>
  <si>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</si>
  <si>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</si>
  <si>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</si>
  <si>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</si>
  <si>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</si>
  <si>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</si>
  <si>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</si>
  <si>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</si>
  <si>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</si>
  <si>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</si>
  <si>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</si>
  <si>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</si>
  <si>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</si>
  <si>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</si>
  <si>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</si>
  <si>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</si>
  <si>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</si>
  <si>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</si>
  <si>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</si>
  <si>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</si>
  <si>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</si>
  <si>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</si>
  <si>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</si>
  <si>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</si>
  <si>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</si>
  <si>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</si>
  <si>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</si>
  <si>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</si>
  <si>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</si>
  <si>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</si>
  <si>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</si>
  <si>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</si>
  <si>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</si>
  <si>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</si>
  <si>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</si>
  <si>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</si>
  <si>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</si>
  <si>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</si>
  <si>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</si>
  <si>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</si>
  <si>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</si>
  <si>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</si>
  <si>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</si>
  <si>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</si>
  <si>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</si>
  <si>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</si>
  <si>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</si>
  <si>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</si>
  <si>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</si>
  <si>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</si>
  <si>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</si>
  <si>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</si>
  <si>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</si>
  <si>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</si>
  <si>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</si>
  <si>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</si>
  <si>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</si>
  <si>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</si>
  <si>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</si>
  <si>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</si>
  <si>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</si>
  <si>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</si>
  <si>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</si>
  <si>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</si>
  <si>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</si>
  <si>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</si>
  <si>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</si>
  <si>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</si>
  <si>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</si>
  <si>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</si>
  <si>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</si>
  <si>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</si>
  <si>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</si>
  <si>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</si>
  <si>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</si>
  <si>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</si>
  <si>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</si>
  <si>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</si>
  <si>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</si>
  <si>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</si>
  <si>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</si>
  <si>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</si>
  <si>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</si>
  <si>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</si>
  <si>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</si>
  <si>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</si>
  <si>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</si>
  <si>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</si>
  <si>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</si>
  <si>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</si>
  <si>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</si>
  <si>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</si>
  <si>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</si>
  <si>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</si>
  <si>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</si>
  <si>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</si>
  <si>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</si>
  <si>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</si>
  <si>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</si>
  <si>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</si>
  <si>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</si>
  <si>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</si>
  <si>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</si>
  <si>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</si>
  <si>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</si>
  <si>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</si>
  <si>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</si>
  <si>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</si>
  <si>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</si>
  <si>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</si>
  <si>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</si>
  <si>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</si>
  <si>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</si>
  <si>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</si>
  <si>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</si>
  <si>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</si>
  <si>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</si>
  <si>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</si>
  <si>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</si>
  <si>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</si>
  <si>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</si>
  <si>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</si>
  <si>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</si>
  <si>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</si>
  <si>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</si>
  <si>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</si>
  <si>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</si>
  <si>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</si>
  <si>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</si>
  <si>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</si>
  <si>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</si>
  <si>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</si>
  <si>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</si>
  <si>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</si>
  <si>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</si>
  <si>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</si>
  <si>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</si>
  <si>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</si>
  <si>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</si>
  <si>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</si>
  <si>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</si>
  <si>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</si>
  <si>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</si>
  <si>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</si>
  <si>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</si>
  <si>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</si>
  <si>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</si>
  <si>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</si>
  <si>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</si>
  <si>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</si>
  <si>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</si>
  <si>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</si>
  <si>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</si>
  <si>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</si>
  <si>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</si>
  <si>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</si>
  <si>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</si>
  <si>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</si>
  <si>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</si>
  <si>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</si>
  <si>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</si>
  <si>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</si>
  <si>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</si>
  <si>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</si>
  <si>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</si>
  <si>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</si>
  <si>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</si>
  <si>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</si>
  <si>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</si>
  <si>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</si>
  <si>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</si>
  <si>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</si>
  <si>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</si>
  <si>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</si>
  <si>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</si>
  <si>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</si>
  <si>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</si>
  <si>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</si>
  <si>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</si>
  <si>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</si>
  <si>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</si>
  <si>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</si>
  <si>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</si>
  <si>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</si>
  <si>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</si>
  <si>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</si>
  <si>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</si>
  <si>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</si>
  <si>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</si>
  <si>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</si>
  <si>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</si>
  <si>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</si>
  <si>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</si>
  <si>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</si>
  <si>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</si>
  <si>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</si>
  <si>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</si>
  <si>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</si>
  <si>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</si>
  <si>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</si>
  <si>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</si>
  <si>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</si>
  <si>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</si>
  <si>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</si>
  <si>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</si>
  <si>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</si>
  <si>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</si>
  <si>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</si>
  <si>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</si>
  <si>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</si>
  <si>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</si>
  <si>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</si>
  <si>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</si>
  <si>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</si>
  <si>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</si>
  <si>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</si>
  <si>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</si>
  <si>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</si>
  <si>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</si>
  <si>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</si>
  <si>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</si>
  <si>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</si>
  <si>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</si>
  <si>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</si>
  <si>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</si>
  <si>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</si>
  <si>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</si>
  <si>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</si>
  <si>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</si>
  <si>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</si>
  <si>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</si>
  <si>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</si>
  <si>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</si>
  <si>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</si>
  <si>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</si>
  <si>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</si>
  <si>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</si>
  <si>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</si>
  <si>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</si>
  <si>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</si>
  <si>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</si>
  <si>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</si>
  <si>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</si>
  <si>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</si>
  <si>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</si>
  <si>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</si>
  <si>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</si>
  <si>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</si>
  <si>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</si>
  <si>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</si>
  <si>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</si>
  <si>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</si>
  <si>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</si>
  <si>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</si>
  <si>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</si>
  <si>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</si>
  <si>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</si>
  <si>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</si>
  <si>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</si>
  <si>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</si>
  <si>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</si>
  <si>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</si>
  <si>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</si>
  <si>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</si>
  <si>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</si>
  <si>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</si>
  <si>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</si>
  <si>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</si>
  <si>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</si>
  <si>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</si>
  <si>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</si>
  <si>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</si>
  <si>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</si>
  <si>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</si>
  <si>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</si>
  <si>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</si>
  <si>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</si>
  <si>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</si>
  <si>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</si>
  <si>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</si>
  <si>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</si>
  <si>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</si>
  <si>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</si>
  <si>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</si>
  <si>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</si>
  <si>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</si>
  <si>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</si>
  <si>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</si>
  <si>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</si>
  <si>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</si>
  <si>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</si>
  <si>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</si>
  <si>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</si>
  <si>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</si>
  <si>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</si>
  <si>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</si>
  <si>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</si>
  <si>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</si>
  <si>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</si>
  <si>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</si>
  <si>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</si>
  <si>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</si>
  <si>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</si>
  <si>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</si>
  <si>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</si>
  <si>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</si>
  <si>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</si>
  <si>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</si>
  <si>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</si>
  <si>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</si>
  <si>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</si>
  <si>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</si>
  <si>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</si>
  <si>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</si>
  <si>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</si>
  <si>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</si>
  <si>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</si>
  <si>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</si>
  <si>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</si>
  <si>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</si>
  <si>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</si>
  <si>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</si>
  <si>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</si>
  <si>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</si>
  <si>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</si>
  <si>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</si>
  <si>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</si>
  <si>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</si>
  <si>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</si>
  <si>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</si>
  <si>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</si>
  <si>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</si>
  <si>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</si>
  <si>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</si>
  <si>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</si>
  <si>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</si>
  <si>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</si>
  <si>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</si>
  <si>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</si>
  <si>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</si>
  <si>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</si>
  <si>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</si>
  <si>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</si>
  <si>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</si>
  <si>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</si>
  <si>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</si>
  <si>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</si>
  <si>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</si>
  <si>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</si>
  <si>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</si>
  <si>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</si>
  <si>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</si>
  <si>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</si>
  <si>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</si>
  <si>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</si>
  <si>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</si>
  <si>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</si>
  <si>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</si>
  <si>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</si>
  <si>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</si>
  <si>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</si>
  <si>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</si>
  <si>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</si>
  <si>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</si>
  <si>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</si>
  <si>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</si>
  <si>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</si>
  <si>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</si>
  <si>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</si>
  <si>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</si>
  <si>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</si>
  <si>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</si>
  <si>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</si>
  <si>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</si>
  <si>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</si>
  <si>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</si>
  <si>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</si>
  <si>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</si>
  <si>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</si>
  <si>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</si>
  <si>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</si>
  <si>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</si>
  <si>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</si>
  <si>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</si>
  <si>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</si>
  <si>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</si>
  <si>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</si>
  <si>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</si>
  <si>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</si>
  <si>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</si>
  <si>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</si>
  <si>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</si>
  <si>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</si>
  <si>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</si>
  <si>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</si>
  <si>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</si>
  <si>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</si>
  <si>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</si>
  <si>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</si>
  <si>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</si>
  <si>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</si>
  <si>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</si>
  <si>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</si>
  <si>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</si>
  <si>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</si>
  <si>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</si>
  <si>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</si>
  <si>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</si>
  <si>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</si>
  <si>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</si>
  <si>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</si>
  <si>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</si>
  <si>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</si>
  <si>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</si>
  <si>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</si>
  <si>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</si>
  <si>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</si>
  <si>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</si>
  <si>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</si>
  <si>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</si>
  <si>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</si>
  <si>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</si>
  <si>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</si>
  <si>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</si>
  <si>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</si>
  <si>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</si>
  <si>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</si>
  <si>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</si>
  <si>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</si>
  <si>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</si>
  <si>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</si>
  <si>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</si>
  <si>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</si>
  <si>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</si>
  <si>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</si>
  <si>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</si>
  <si>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</si>
  <si>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</si>
  <si>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</si>
  <si>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</si>
  <si>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</si>
  <si>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</si>
  <si>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</si>
  <si>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</si>
  <si>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</si>
  <si>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</si>
  <si>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</si>
  <si>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</si>
  <si>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</si>
  <si>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</si>
  <si>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</si>
  <si>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</si>
  <si>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</si>
  <si>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</si>
  <si>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</si>
  <si>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</si>
  <si>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</si>
  <si>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</si>
  <si>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</si>
  <si>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</si>
  <si>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</si>
  <si>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</si>
  <si>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</si>
  <si>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</si>
  <si>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</si>
  <si>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</si>
  <si>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</si>
  <si>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</si>
  <si>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</si>
  <si>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</si>
  <si>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</si>
  <si>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</si>
  <si>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</si>
  <si>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</si>
  <si>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</si>
  <si>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</si>
  <si>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</si>
  <si>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</si>
  <si>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</si>
  <si>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</si>
  <si>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</si>
  <si>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</si>
  <si>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</si>
  <si>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</si>
  <si>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</si>
  <si>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</si>
  <si>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</si>
  <si>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</si>
  <si>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</si>
  <si>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</si>
  <si>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</si>
  <si>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</si>
  <si>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</si>
  <si>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</si>
  <si>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</si>
  <si>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</si>
  <si>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</si>
  <si>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</si>
  <si>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</si>
  <si>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</si>
  <si>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</si>
  <si>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</si>
  <si>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</si>
  <si>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</si>
  <si>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</si>
  <si>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</si>
  <si>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</si>
  <si>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</si>
  <si>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</si>
  <si>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</si>
  <si>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</si>
  <si>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</si>
  <si>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</si>
  <si>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</si>
  <si>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</si>
  <si>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</si>
  <si>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</si>
  <si>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</si>
  <si>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</si>
  <si>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</si>
  <si>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</si>
  <si>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</si>
  <si>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</si>
  <si>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</si>
  <si>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</si>
  <si>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</si>
  <si>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</si>
  <si>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</si>
  <si>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</si>
  <si>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</si>
  <si>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</si>
  <si>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</si>
  <si>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</si>
  <si>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</si>
  <si>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</si>
  <si>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</si>
  <si>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</si>
  <si>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</si>
  <si>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</si>
  <si>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</si>
  <si>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</si>
  <si>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</si>
  <si>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</si>
  <si>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</si>
  <si>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</si>
  <si>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</si>
  <si>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</si>
  <si>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</si>
  <si>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</si>
  <si>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</si>
  <si>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</si>
  <si>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</si>
  <si>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</si>
  <si>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</si>
  <si>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</si>
  <si>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</si>
  <si>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</si>
  <si>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</si>
  <si>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</si>
  <si>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</si>
  <si>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</si>
  <si>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</si>
  <si>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</si>
  <si>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</si>
  <si>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</si>
  <si>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</si>
  <si>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</si>
  <si>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</si>
  <si>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</si>
  <si>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</si>
  <si>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</si>
  <si>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</si>
  <si>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</si>
  <si>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</si>
  <si>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</si>
  <si>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</si>
  <si>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</si>
  <si>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</si>
  <si>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</si>
  <si>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</si>
  <si>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</si>
  <si>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</si>
  <si>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</si>
  <si>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</si>
  <si>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</si>
  <si>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</si>
  <si>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</si>
  <si>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</si>
  <si>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</si>
  <si>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</si>
  <si>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</si>
  <si>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</si>
  <si>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</si>
  <si>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</si>
  <si>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</si>
  <si>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</si>
  <si>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</si>
  <si>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</si>
  <si>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</si>
  <si>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</si>
  <si>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</si>
  <si>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</si>
  <si>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</si>
  <si>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</si>
  <si>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</si>
  <si>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</si>
  <si>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</si>
  <si>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</si>
  <si>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</si>
  <si>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</si>
  <si>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</si>
  <si>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</si>
  <si>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</si>
  <si>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</si>
  <si>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</si>
  <si>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</si>
  <si>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</si>
  <si>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</si>
  <si>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</si>
  <si>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</si>
  <si>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</si>
  <si>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</si>
  <si>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</si>
  <si>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</si>
  <si>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</si>
  <si>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</si>
  <si>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</si>
  <si>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</si>
  <si>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</si>
  <si>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</si>
  <si>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</si>
  <si>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</si>
  <si>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</si>
  <si>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</si>
  <si>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</si>
  <si>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</si>
  <si>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</si>
  <si>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</si>
  <si>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</si>
  <si>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</si>
  <si>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</si>
  <si>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</si>
  <si>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</si>
  <si>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</si>
  <si>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</si>
  <si>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</si>
  <si>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</si>
  <si>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</si>
  <si>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</si>
  <si>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</si>
  <si>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</si>
  <si>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</si>
  <si>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</si>
  <si>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</si>
  <si>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</si>
  <si>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</si>
  <si>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</si>
  <si>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</si>
  <si>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</si>
  <si>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</si>
  <si>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</si>
  <si>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</si>
  <si>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</si>
  <si>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</si>
  <si>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</si>
  <si>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</si>
  <si>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</si>
  <si>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</si>
  <si>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</si>
  <si>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</si>
  <si>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</si>
  <si>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</si>
  <si>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</si>
  <si>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</si>
  <si>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</si>
  <si>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</si>
  <si>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</si>
  <si>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</si>
  <si>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</si>
  <si>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</si>
  <si>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</si>
  <si>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</si>
  <si>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</si>
  <si>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</si>
  <si>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</si>
  <si>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</si>
  <si>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</si>
  <si>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</si>
  <si>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</si>
  <si>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</si>
  <si>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</si>
  <si>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</si>
  <si>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</si>
  <si>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</si>
  <si>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</si>
  <si>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</si>
  <si>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</si>
  <si>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</si>
  <si>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</si>
  <si>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</si>
  <si>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</si>
  <si>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</si>
  <si>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</si>
  <si>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</si>
  <si>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</si>
  <si>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</si>
  <si>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</si>
  <si>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</si>
  <si>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</si>
  <si>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</si>
  <si>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</si>
  <si>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</si>
  <si>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</si>
  <si>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</si>
  <si>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</si>
  <si>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</si>
  <si>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</si>
  <si>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</si>
  <si>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</si>
  <si>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</si>
  <si>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</si>
  <si>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</si>
  <si>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</si>
  <si>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</si>
  <si>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</si>
  <si>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</si>
  <si>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</si>
  <si>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</si>
  <si>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</si>
  <si>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</si>
  <si>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</si>
  <si>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</si>
  <si>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</si>
  <si>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</si>
  <si>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</si>
  <si>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</si>
  <si>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</si>
  <si>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</si>
  <si>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</si>
  <si>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</si>
  <si>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</si>
  <si>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</si>
  <si>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</si>
  <si>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</si>
  <si>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</si>
  <si>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</si>
  <si>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</si>
  <si>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</si>
  <si>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</si>
  <si>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</si>
  <si>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</si>
  <si>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</si>
  <si>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</si>
  <si>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</si>
  <si>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</si>
  <si>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</si>
  <si>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</si>
  <si>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</si>
  <si>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</si>
  <si>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</si>
  <si>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</si>
  <si>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</si>
  <si>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</si>
  <si>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</si>
  <si>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</si>
  <si>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</si>
  <si>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</si>
  <si>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</si>
  <si>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</si>
  <si>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</si>
  <si>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</si>
  <si>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</si>
  <si>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</si>
  <si>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</si>
  <si>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</si>
  <si>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</si>
  <si>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</si>
  <si>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</si>
  <si>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</si>
  <si>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</si>
  <si>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</si>
  <si>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</si>
  <si>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</si>
  <si>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</si>
  <si>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</si>
  <si>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</si>
  <si>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</si>
  <si>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</si>
  <si>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</si>
  <si>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</si>
  <si>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</si>
  <si>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</si>
  <si>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</si>
  <si>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</si>
  <si>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</si>
  <si>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</si>
  <si>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</si>
  <si>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</si>
  <si>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</si>
  <si>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</si>
  <si>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</si>
  <si>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</si>
  <si>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</si>
  <si>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</si>
  <si>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</si>
  <si>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</si>
  <si>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</si>
  <si>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</si>
  <si>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</si>
  <si>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</si>
  <si>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</si>
  <si>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</si>
  <si>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</si>
  <si>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</si>
  <si>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</si>
  <si>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</si>
  <si>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</si>
  <si>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</si>
  <si>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</si>
  <si>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</si>
  <si>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</si>
  <si>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</si>
  <si>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</si>
  <si>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</si>
  <si>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</si>
  <si>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</si>
  <si>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</si>
  <si>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</si>
  <si>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</si>
  <si>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</si>
  <si>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</si>
  <si>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</si>
  <si>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</si>
  <si>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</si>
  <si>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</si>
  <si>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</si>
  <si>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</si>
  <si>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</si>
  <si>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</si>
  <si>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</si>
  <si>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</si>
  <si>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</si>
  <si>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</si>
  <si>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</si>
  <si>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</si>
  <si>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</si>
  <si>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</si>
  <si>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</si>
  <si>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</si>
  <si>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</si>
  <si>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</si>
  <si>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</si>
  <si>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</si>
  <si>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</si>
  <si>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</si>
  <si>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</si>
  <si>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</si>
  <si>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</si>
  <si>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</si>
  <si>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</si>
  <si>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</si>
  <si>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</si>
  <si>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</si>
  <si>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</si>
  <si>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</si>
  <si>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</si>
  <si>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</si>
  <si>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</si>
  <si>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</si>
  <si>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</si>
  <si>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</si>
  <si>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</si>
  <si>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</si>
  <si>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</si>
  <si>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</si>
  <si>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</si>
  <si>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</si>
  <si>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</si>
  <si>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</si>
  <si>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</si>
  <si>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</si>
  <si>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</si>
  <si>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</si>
  <si>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</si>
  <si>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</si>
  <si>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</si>
  <si>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</si>
  <si>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</si>
  <si>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</si>
  <si>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</si>
  <si>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</si>
  <si>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</si>
  <si>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</si>
  <si>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</si>
  <si>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</si>
  <si>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</si>
  <si>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</si>
  <si>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</si>
  <si>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</si>
  <si>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</si>
  <si>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</si>
  <si>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</si>
  <si>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</si>
  <si>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</si>
  <si>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</si>
  <si>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</si>
  <si>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</si>
  <si>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</si>
  <si>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</si>
  <si>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</si>
  <si>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</si>
  <si>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</si>
  <si>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</si>
  <si>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</si>
  <si>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</si>
  <si>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</si>
  <si>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</si>
  <si>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</si>
  <si>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</si>
  <si>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</si>
  <si>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</si>
  <si>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</si>
  <si>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</si>
  <si>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</si>
  <si>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</si>
  <si>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</si>
  <si>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</si>
  <si>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</si>
  <si>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</si>
  <si>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</si>
  <si>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</si>
  <si>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</si>
  <si>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</si>
  <si>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</si>
  <si>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</si>
  <si>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</si>
  <si>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</si>
  <si>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</si>
  <si>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</si>
  <si>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</si>
  <si>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</si>
  <si>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</si>
  <si>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</si>
  <si>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</si>
  <si>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</si>
  <si>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</si>
  <si>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</si>
  <si>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</si>
  <si>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</si>
  <si>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</si>
  <si>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</si>
  <si>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</si>
  <si>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</si>
  <si>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</si>
  <si>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</si>
  <si>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</si>
  <si>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</si>
  <si>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</si>
  <si>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</si>
  <si>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</si>
  <si>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</si>
  <si>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</si>
  <si>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</si>
  <si>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</si>
  <si>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</si>
  <si>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</si>
  <si>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</si>
  <si>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</si>
  <si>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</si>
  <si>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</si>
  <si>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</si>
  <si>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</si>
  <si>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</si>
  <si>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</si>
  <si>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</si>
  <si>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</si>
  <si>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</si>
  <si>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</si>
  <si>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</si>
  <si>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</si>
  <si>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</si>
  <si>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</si>
  <si>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</si>
  <si>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</si>
  <si>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</si>
  <si>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</si>
  <si>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</si>
  <si>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</si>
  <si>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</si>
  <si>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</si>
  <si>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</si>
  <si>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</si>
  <si>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</si>
  <si>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</si>
  <si>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</si>
  <si>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</si>
  <si>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</si>
  <si>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</si>
  <si>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</si>
  <si>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</si>
  <si>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</si>
  <si>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</si>
  <si>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</si>
  <si>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</si>
  <si>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</si>
  <si>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</si>
  <si>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</si>
  <si>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</si>
  <si>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</si>
  <si>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</si>
  <si>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</si>
  <si>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</si>
  <si>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</si>
  <si>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</si>
  <si>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</si>
  <si>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</si>
  <si>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</si>
  <si>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</si>
  <si>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</si>
  <si>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</si>
  <si>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</si>
  <si>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</si>
  <si>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</si>
  <si>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</si>
  <si>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</si>
  <si>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</si>
  <si>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</si>
  <si>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</si>
  <si>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</si>
  <si>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</si>
  <si>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</si>
  <si>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</si>
  <si>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</si>
  <si>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</si>
  <si>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</si>
  <si>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</si>
  <si>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</si>
  <si>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</si>
  <si>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</si>
  <si>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</si>
  <si>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</si>
  <si>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</si>
  <si>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</si>
  <si>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</si>
  <si>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</si>
  <si>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</si>
  <si>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</si>
  <si>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</si>
  <si>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</si>
  <si>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</si>
  <si>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</si>
  <si>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</si>
  <si>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</si>
  <si>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</si>
  <si>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</si>
  <si>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</si>
  <si>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</si>
  <si>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</si>
  <si>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</si>
  <si>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</si>
  <si>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</si>
  <si>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</si>
  <si>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</si>
  <si>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</si>
  <si>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</si>
  <si>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</si>
  <si>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</si>
  <si>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</si>
  <si>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</si>
  <si>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</si>
  <si>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</si>
  <si>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</si>
  <si>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</si>
  <si>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</si>
  <si>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</si>
  <si>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</si>
  <si>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</si>
  <si>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</si>
  <si>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</si>
  <si>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</si>
  <si>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</si>
  <si>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</si>
  <si>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</si>
  <si>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</si>
  <si>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</si>
  <si>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</si>
  <si>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</si>
  <si>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</si>
  <si>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</si>
  <si>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</si>
  <si>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</si>
  <si>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</si>
  <si>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</si>
  <si>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</si>
  <si>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</si>
  <si>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</si>
  <si>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</si>
  <si>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</si>
  <si>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</si>
  <si>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</si>
  <si>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</si>
  <si>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</si>
  <si>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</si>
  <si>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</si>
  <si>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</si>
  <si>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</si>
  <si>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</si>
  <si>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</si>
  <si>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</si>
  <si>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</si>
  <si>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</si>
  <si>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</si>
  <si>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</si>
  <si>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</si>
  <si>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</si>
  <si>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</si>
  <si>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</si>
  <si>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</si>
  <si>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</si>
  <si>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</si>
  <si>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</si>
  <si>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</si>
  <si>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</si>
  <si>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</si>
  <si>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</si>
  <si>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</si>
  <si>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</si>
  <si>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</si>
  <si>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</si>
  <si>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</si>
  <si>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</si>
  <si>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</si>
  <si>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</si>
  <si>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</si>
  <si>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</si>
  <si>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</si>
  <si>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</si>
  <si>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</si>
  <si>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</si>
  <si>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</si>
  <si>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</si>
  <si>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</si>
  <si>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</si>
  <si>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</si>
  <si>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</si>
  <si>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</si>
  <si>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</si>
  <si>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</si>
  <si>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</si>
  <si>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</si>
  <si>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</si>
  <si>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</si>
  <si>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</si>
  <si>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</si>
  <si>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</si>
  <si>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</si>
  <si>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</si>
  <si>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</si>
  <si>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</si>
  <si>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</si>
  <si>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</si>
  <si>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</si>
  <si>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</si>
  <si>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</si>
  <si>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</si>
  <si>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</si>
  <si>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</si>
  <si>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</si>
  <si>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</si>
  <si>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</si>
  <si>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</si>
  <si>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</si>
  <si>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</si>
  <si>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</si>
  <si>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</si>
  <si>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</si>
  <si>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</si>
  <si>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</si>
  <si>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</si>
  <si>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</si>
  <si>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</si>
  <si>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</si>
  <si>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</si>
  <si>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</si>
  <si>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</si>
  <si>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</si>
  <si>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</si>
  <si>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</si>
  <si>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</si>
  <si>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</si>
  <si>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</si>
  <si>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</si>
  <si>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</si>
  <si>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</si>
  <si>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</si>
  <si>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</si>
  <si>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</si>
  <si>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</si>
  <si>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</si>
  <si>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</si>
  <si>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</si>
  <si>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</si>
  <si>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</si>
  <si>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</si>
  <si>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</si>
  <si>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</si>
  <si>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</si>
  <si>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</si>
  <si>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</si>
  <si>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</si>
  <si>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</si>
  <si>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</si>
  <si>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</si>
  <si>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</si>
  <si>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</si>
  <si>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</si>
  <si>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</si>
  <si>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</si>
  <si>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</si>
  <si>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</si>
  <si>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</si>
  <si>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</si>
  <si>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</si>
  <si>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</si>
  <si>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</si>
  <si>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</si>
  <si>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</si>
  <si>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</si>
  <si>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</si>
  <si>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</si>
  <si>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</si>
  <si>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</si>
  <si>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</si>
  <si>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</si>
  <si>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</si>
  <si>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</si>
  <si>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</si>
  <si>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</si>
  <si>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</si>
  <si>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</si>
  <si>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</si>
  <si>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</si>
  <si>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</si>
  <si>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</si>
  <si>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</si>
  <si>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</si>
  <si>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</si>
  <si>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</si>
  <si>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</si>
  <si>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</si>
  <si>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</si>
  <si>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</si>
  <si>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</si>
  <si>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</si>
  <si>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</si>
  <si>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</si>
  <si>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</si>
  <si>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</si>
  <si>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</si>
  <si>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</si>
  <si>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</si>
  <si>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</si>
  <si>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</si>
  <si>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</si>
  <si>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</si>
  <si>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</si>
  <si>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</si>
  <si>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</si>
  <si>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</si>
  <si>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</si>
  <si>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</si>
  <si>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</si>
  <si>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</si>
  <si>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</si>
  <si>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</si>
  <si>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</si>
  <si>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</si>
  <si>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</si>
  <si>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</si>
  <si>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</si>
  <si>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</si>
  <si>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</si>
  <si>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</si>
  <si>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</si>
  <si>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</si>
  <si>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</si>
  <si>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</si>
  <si>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</si>
  <si>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</si>
  <si>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</si>
  <si>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</si>
  <si>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</si>
  <si>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</si>
  <si>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</si>
  <si>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</si>
  <si>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</si>
  <si>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</si>
  <si>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</si>
  <si>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</si>
  <si>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</si>
  <si>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</si>
  <si>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</si>
  <si>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</si>
  <si>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</si>
  <si>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</si>
  <si>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</si>
  <si>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</si>
  <si>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</si>
  <si>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</si>
  <si>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</si>
  <si>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</si>
  <si>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</si>
  <si>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</si>
  <si>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</si>
  <si>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</si>
  <si>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</si>
  <si>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</si>
  <si>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</si>
  <si>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</si>
  <si>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</si>
  <si>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</si>
  <si>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</si>
  <si>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</si>
  <si>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</si>
  <si>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</si>
  <si>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</si>
  <si>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</si>
  <si>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</si>
  <si>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</si>
  <si>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</si>
  <si>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</si>
  <si>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</si>
  <si>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</si>
  <si>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</si>
  <si>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</si>
  <si>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</si>
  <si>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</si>
  <si>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</si>
  <si>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</si>
  <si>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</si>
  <si>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</si>
  <si>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</si>
  <si>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</si>
  <si>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</si>
  <si>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</si>
  <si>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</si>
  <si>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</si>
  <si>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</si>
  <si>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</si>
  <si>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</si>
  <si>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</si>
  <si>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</si>
  <si>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</si>
  <si>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</si>
  <si>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</si>
  <si>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</si>
  <si>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</si>
  <si>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</si>
  <si>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</si>
  <si>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</si>
  <si>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</si>
  <si>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</si>
  <si>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</si>
  <si>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</si>
  <si>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</si>
  <si>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</si>
  <si>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</si>
  <si>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</si>
  <si>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</si>
  <si>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</si>
  <si>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</si>
  <si>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</si>
  <si>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</si>
  <si>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</si>
  <si>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</si>
  <si>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</si>
  <si>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</si>
  <si>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</si>
  <si>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</si>
  <si>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</si>
  <si>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</si>
  <si>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</si>
  <si>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</si>
  <si>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</si>
  <si>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</si>
  <si>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</si>
  <si>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</si>
  <si>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</si>
  <si>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</si>
  <si>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</si>
  <si>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</si>
  <si>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</si>
  <si>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</si>
  <si>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</si>
  <si>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</si>
  <si>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</si>
  <si>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</si>
  <si>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</si>
  <si>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</si>
  <si>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</si>
  <si>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</si>
  <si>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</si>
  <si>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</si>
  <si>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</si>
  <si>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</si>
  <si>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</si>
  <si>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</si>
  <si>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</si>
  <si>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</si>
  <si>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</si>
  <si>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</si>
  <si>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</si>
  <si>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</si>
  <si>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</si>
  <si>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</si>
  <si>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</si>
  <si>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</si>
  <si>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</si>
  <si>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</si>
  <si>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</si>
  <si>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</si>
  <si>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</si>
  <si>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</si>
  <si>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</si>
  <si>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</si>
  <si>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</si>
  <si>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</si>
  <si>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</si>
  <si>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</si>
  <si>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</si>
  <si>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</si>
  <si>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</si>
  <si>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</si>
  <si>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</si>
  <si>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</si>
  <si>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</si>
  <si>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</si>
  <si>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</si>
  <si>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</si>
  <si>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</si>
  <si>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</si>
  <si>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</si>
  <si>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</si>
  <si>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</si>
  <si>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</si>
  <si>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</si>
  <si>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</si>
  <si>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</si>
  <si>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</si>
  <si>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</si>
  <si>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</si>
  <si>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</si>
  <si>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</si>
  <si>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</si>
  <si>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</si>
  <si>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</si>
  <si>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</si>
  <si>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</si>
  <si>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</si>
  <si>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</si>
  <si>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</si>
  <si>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</si>
  <si>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</si>
  <si>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</si>
  <si>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</si>
  <si>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</si>
  <si>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</si>
  <si>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</si>
  <si>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</si>
  <si>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</si>
  <si>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</si>
  <si>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</si>
  <si>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</si>
  <si>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</si>
  <si>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</si>
  <si>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</si>
  <si>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</si>
  <si>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</si>
  <si>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</si>
  <si>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</si>
  <si>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</si>
  <si>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</si>
  <si>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</si>
  <si>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</si>
  <si>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</si>
  <si>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</si>
  <si>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</si>
  <si>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</si>
  <si>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</si>
  <si>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</si>
  <si>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</si>
  <si>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</si>
  <si>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</si>
  <si>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</si>
  <si>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</si>
  <si>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</si>
  <si>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</si>
  <si>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</si>
  <si>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</si>
  <si>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</si>
  <si>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</si>
  <si>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</si>
  <si>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</si>
  <si>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</si>
  <si>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</si>
  <si>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</si>
  <si>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</si>
  <si>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</si>
  <si>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</si>
  <si>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</si>
  <si>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</si>
  <si>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</si>
  <si>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</si>
  <si>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</si>
  <si>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</si>
  <si>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</si>
  <si>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</si>
  <si>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</si>
  <si>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</si>
  <si>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</si>
  <si>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</si>
  <si>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</si>
  <si>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</si>
  <si>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</si>
  <si>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</si>
  <si>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</si>
  <si>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</si>
  <si>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</si>
  <si>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</si>
  <si>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</si>
  <si>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</si>
  <si>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</si>
  <si>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</si>
  <si>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</si>
  <si>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</si>
  <si>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</si>
  <si>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</si>
  <si>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</si>
  <si>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</si>
  <si>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</si>
  <si>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</si>
  <si>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</si>
  <si>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</si>
  <si>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</si>
  <si>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</si>
  <si>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</si>
  <si>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</si>
  <si>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</si>
  <si>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</si>
  <si>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</si>
  <si>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</si>
  <si>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</si>
  <si>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</si>
  <si>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</si>
  <si>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</si>
  <si>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</si>
  <si>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</si>
  <si>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</si>
  <si>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</si>
  <si>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</si>
  <si>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</si>
  <si>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</si>
  <si>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</si>
  <si>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</si>
  <si>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</si>
  <si>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</si>
  <si>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</si>
  <si>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</si>
  <si>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</si>
  <si>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</si>
  <si>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</si>
  <si>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</si>
  <si>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</si>
  <si>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</si>
  <si>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</si>
  <si>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</si>
  <si>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</si>
  <si>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</si>
  <si>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</si>
  <si>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</si>
  <si>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</si>
  <si>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</si>
  <si>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</si>
  <si>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</si>
  <si>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</si>
  <si>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</si>
  <si>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</si>
  <si>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</si>
  <si>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</si>
  <si>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</si>
  <si>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</si>
  <si>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</si>
  <si>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</si>
  <si>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</si>
  <si>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</si>
  <si>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</si>
  <si>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</si>
  <si>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</si>
  <si>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</si>
  <si>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</si>
  <si>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</si>
  <si>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</si>
  <si>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</si>
  <si>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</si>
  <si>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</si>
  <si>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</si>
  <si>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</si>
  <si>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</si>
  <si>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</si>
  <si>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</si>
  <si>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</si>
  <si>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</si>
  <si>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</si>
  <si>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</si>
  <si>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</si>
  <si>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</si>
  <si>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</si>
  <si>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</si>
  <si>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</si>
  <si>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</si>
  <si>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</si>
  <si>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</si>
  <si>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</si>
  <si>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</si>
  <si>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</si>
  <si>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</si>
  <si>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</si>
  <si>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</si>
  <si>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</si>
  <si>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</si>
  <si>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</si>
  <si>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</si>
  <si>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</si>
  <si>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</si>
  <si>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</si>
  <si>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</si>
  <si>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</si>
  <si>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</si>
  <si>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</si>
  <si>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</si>
  <si>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</si>
  <si>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</si>
  <si>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</si>
  <si>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</si>
  <si>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</si>
  <si>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</si>
  <si>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</si>
  <si>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</si>
  <si>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</si>
  <si>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</si>
  <si>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</si>
  <si>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</si>
  <si>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</si>
  <si>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</si>
  <si>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</si>
  <si>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</si>
  <si>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</si>
  <si>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</si>
  <si>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</si>
  <si>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</si>
  <si>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</si>
  <si>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</si>
  <si>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</si>
  <si>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</si>
  <si>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</si>
  <si>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</si>
  <si>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</si>
  <si>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</si>
  <si>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</si>
  <si>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</si>
  <si>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</si>
  <si>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</si>
  <si>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</si>
  <si>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</si>
  <si>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</si>
  <si>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</si>
  <si>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</si>
  <si>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</si>
  <si>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</si>
  <si>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</si>
  <si>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</si>
  <si>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</si>
  <si>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</si>
  <si>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</si>
  <si>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</si>
  <si>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</si>
  <si>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</si>
  <si>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</si>
  <si>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</si>
  <si>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</si>
  <si>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</si>
  <si>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</si>
  <si>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</si>
  <si>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</si>
  <si>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</si>
  <si>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</si>
  <si>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</si>
  <si>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</si>
  <si>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</si>
  <si>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</si>
  <si>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</si>
  <si>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</si>
  <si>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</si>
  <si>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</si>
  <si>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</si>
  <si>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</si>
  <si>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</si>
  <si>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</si>
  <si>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</si>
  <si>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</si>
  <si>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</si>
  <si>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</si>
  <si>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</si>
  <si>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</si>
  <si>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</si>
  <si>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</si>
  <si>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</si>
  <si>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</si>
  <si>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</si>
  <si>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</si>
  <si>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</si>
  <si>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</si>
  <si>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</si>
  <si>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</si>
  <si>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</si>
  <si>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</si>
  <si>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</si>
  <si>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</si>
  <si>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</si>
  <si>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</si>
  <si>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</si>
  <si>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</si>
  <si>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</si>
  <si>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</si>
  <si>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</si>
  <si>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</si>
  <si>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</si>
  <si>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</si>
  <si>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</si>
  <si>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</si>
  <si>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</si>
  <si>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</si>
  <si>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</si>
  <si>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</si>
  <si>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</si>
  <si>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</si>
  <si>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</si>
  <si>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</si>
  <si>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</si>
  <si>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</si>
  <si>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</si>
  <si>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</si>
  <si>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</si>
  <si>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</si>
  <si>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</si>
  <si>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</si>
  <si>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</si>
  <si>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</si>
  <si>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</si>
  <si>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</si>
  <si>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</si>
  <si>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</si>
  <si>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</si>
  <si>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</si>
  <si>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</si>
  <si>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</si>
  <si>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</si>
  <si>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</si>
  <si>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</si>
  <si>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</si>
  <si>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</si>
  <si>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</si>
  <si>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</si>
  <si>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</si>
  <si>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</si>
  <si>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</si>
  <si>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</si>
  <si>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</si>
  <si>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</si>
  <si>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</si>
  <si>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</si>
  <si>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</si>
  <si>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</si>
  <si>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</si>
  <si>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</si>
  <si>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</si>
  <si>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</si>
  <si>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</si>
  <si>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</si>
  <si>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</si>
  <si>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</si>
  <si>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</si>
  <si>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</si>
  <si>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</si>
  <si>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</si>
  <si>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</si>
  <si>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</si>
  <si>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</si>
  <si>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</si>
  <si>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</si>
  <si>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</si>
  <si>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</si>
  <si>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</si>
  <si>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</si>
  <si>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</si>
  <si>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</si>
  <si>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</si>
  <si>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</si>
  <si>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</si>
  <si>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</si>
  <si>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</si>
  <si>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</si>
  <si>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</si>
  <si>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</si>
  <si>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</si>
  <si>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</si>
  <si>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</si>
  <si>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</si>
  <si>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</si>
  <si>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</si>
  <si>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</si>
  <si>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</si>
  <si>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</si>
  <si>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</si>
  <si>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</si>
  <si>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</si>
  <si>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</si>
  <si>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</si>
  <si>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</si>
  <si>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</si>
  <si>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</si>
  <si>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</si>
  <si>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</si>
  <si>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</si>
  <si>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</si>
  <si>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</si>
  <si>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</si>
  <si>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</si>
  <si>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</si>
  <si>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</si>
  <si>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</si>
  <si>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</si>
  <si>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</si>
  <si>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</si>
  <si>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</si>
  <si>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</si>
  <si>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</si>
  <si>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</si>
  <si>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</si>
  <si>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</si>
  <si>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</si>
  <si>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</si>
  <si>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</si>
  <si>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</si>
  <si>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</si>
  <si>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</si>
  <si>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</si>
  <si>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</si>
  <si>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</si>
  <si>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</si>
  <si>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</si>
  <si>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</si>
  <si>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</si>
  <si>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</si>
  <si>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</si>
  <si>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</si>
  <si>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</si>
  <si>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</si>
  <si>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</si>
  <si>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</si>
  <si>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</si>
  <si>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</si>
  <si>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</si>
  <si>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</si>
  <si>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</si>
  <si>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</si>
  <si>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</si>
  <si>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</si>
  <si>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</si>
  <si>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</si>
  <si>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</si>
  <si>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</si>
  <si>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</si>
  <si>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</si>
  <si>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</si>
  <si>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</si>
  <si>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</si>
  <si>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</si>
  <si>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</si>
  <si>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</si>
  <si>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</si>
  <si>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</si>
  <si>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</si>
  <si>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</si>
  <si>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</si>
  <si>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</si>
  <si>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</si>
  <si>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</si>
  <si>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</si>
  <si>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</si>
  <si>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</si>
  <si>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</si>
  <si>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</si>
  <si>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</si>
  <si>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</si>
  <si>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</si>
  <si>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</si>
  <si>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</si>
  <si>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</si>
  <si>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</si>
  <si>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</si>
  <si>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</si>
  <si>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</si>
  <si>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</si>
  <si>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</si>
  <si>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</si>
  <si>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</si>
  <si>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</si>
  <si>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</si>
  <si>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</si>
  <si>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</si>
  <si>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</si>
  <si>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</si>
  <si>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</si>
  <si>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</si>
  <si>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</si>
  <si>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</si>
  <si>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</si>
  <si>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</si>
  <si>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</si>
  <si>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</si>
  <si>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</si>
  <si>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</si>
  <si>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</si>
  <si>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</si>
  <si>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</si>
  <si>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</si>
  <si>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</si>
  <si>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</si>
  <si>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</si>
  <si>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</si>
  <si>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</si>
  <si>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</si>
  <si>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</si>
  <si>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</si>
  <si>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</si>
  <si>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</si>
  <si>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</si>
  <si>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</si>
  <si>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</si>
  <si>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</si>
  <si>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</si>
  <si>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</si>
  <si>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</si>
  <si>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</si>
  <si>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</si>
  <si>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</si>
  <si>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</si>
  <si>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</si>
  <si>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</si>
  <si>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</si>
  <si>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</si>
  <si>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</si>
  <si>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</si>
  <si>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</si>
  <si>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</si>
  <si>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</si>
  <si>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</si>
  <si>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</si>
  <si>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</si>
  <si>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</si>
  <si>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</si>
  <si>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</si>
  <si>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</si>
  <si>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</si>
  <si>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</si>
  <si>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</si>
  <si>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</si>
  <si>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</si>
  <si>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</si>
  <si>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</si>
  <si>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</si>
  <si>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</si>
  <si>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</si>
  <si>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</si>
  <si>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</si>
  <si>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</si>
  <si>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</si>
  <si>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</si>
  <si>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</si>
  <si>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</si>
  <si>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</si>
  <si>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</si>
  <si>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</si>
  <si>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</si>
  <si>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</si>
  <si>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</si>
  <si>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</si>
  <si>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</si>
  <si>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</si>
  <si>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</si>
  <si>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</si>
  <si>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</si>
  <si>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</si>
  <si>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</si>
  <si>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</si>
  <si>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</si>
  <si>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</si>
  <si>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</si>
  <si>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</si>
  <si>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</si>
  <si>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</si>
  <si>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</si>
  <si>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</si>
  <si>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</si>
  <si>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</si>
  <si>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</si>
  <si>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</si>
  <si>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</si>
  <si>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</si>
  <si>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</si>
  <si>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</si>
  <si>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</si>
  <si>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</si>
  <si>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</si>
  <si>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</si>
  <si>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</si>
  <si>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</si>
  <si>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</si>
  <si>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</si>
  <si>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</si>
  <si>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</si>
  <si>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</si>
  <si>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</si>
  <si>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</si>
  <si>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</si>
  <si>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</si>
  <si>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</si>
  <si>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</si>
  <si>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</si>
  <si>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</si>
  <si>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</si>
  <si>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</si>
  <si>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</si>
  <si>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</si>
  <si>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</si>
  <si>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</si>
  <si>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</si>
  <si>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</si>
  <si>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</si>
  <si>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</si>
  <si>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</si>
  <si>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</si>
  <si>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</si>
  <si>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</si>
  <si>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</si>
  <si>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</si>
  <si>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</si>
  <si>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</si>
  <si>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</si>
  <si>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</si>
  <si>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</si>
  <si>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</si>
  <si>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</si>
  <si>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</si>
  <si>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</si>
  <si>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</si>
  <si>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</si>
  <si>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</si>
  <si>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</si>
  <si>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</si>
  <si>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</si>
  <si>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</si>
  <si>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</si>
  <si>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</si>
  <si>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</si>
  <si>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</si>
  <si>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</si>
  <si>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</si>
  <si>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</si>
  <si>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</si>
  <si>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</si>
  <si>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</si>
  <si>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</si>
  <si>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</si>
  <si>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</si>
  <si>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</si>
  <si>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</si>
  <si>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</si>
  <si>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</si>
  <si>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</si>
  <si>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</si>
  <si>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</si>
  <si>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</si>
  <si>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</si>
  <si>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</si>
  <si>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</si>
  <si>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</si>
  <si>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</si>
  <si>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</si>
  <si>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</si>
  <si>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</si>
  <si>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</si>
  <si>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</si>
  <si>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</si>
  <si>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</si>
  <si>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</si>
  <si>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</si>
  <si>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</si>
  <si>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</si>
  <si>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</si>
  <si>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</si>
  <si>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</si>
  <si>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</si>
  <si>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</si>
  <si>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</si>
  <si>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</si>
  <si>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</si>
  <si>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</si>
  <si>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</si>
  <si>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</si>
  <si>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</si>
  <si>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</si>
  <si>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</si>
  <si>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</si>
  <si>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</si>
  <si>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</si>
  <si>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</si>
  <si>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</si>
  <si>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</si>
  <si>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</si>
  <si>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</si>
  <si>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</si>
  <si>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</si>
  <si>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</si>
  <si>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</si>
  <si>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</si>
  <si>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</si>
  <si>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</si>
  <si>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</si>
  <si>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</si>
  <si>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</si>
  <si>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</si>
  <si>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</si>
  <si>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</si>
  <si>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</si>
  <si>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</si>
  <si>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</si>
  <si>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</si>
  <si>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</si>
  <si>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</si>
  <si>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</si>
  <si>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</si>
  <si>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</si>
  <si>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</si>
  <si>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</si>
  <si>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</si>
  <si>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</si>
  <si>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</si>
  <si>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</si>
  <si>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</si>
  <si>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</si>
  <si>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</si>
  <si>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</si>
  <si>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</si>
  <si>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</si>
  <si>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</si>
  <si>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</si>
  <si>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</si>
  <si>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</si>
  <si>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</si>
  <si>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</si>
  <si>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</si>
  <si>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</si>
  <si>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</si>
  <si>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</si>
  <si>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</si>
  <si>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</si>
  <si>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</si>
  <si>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</si>
  <si>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</si>
  <si>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</si>
  <si>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</si>
  <si>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</si>
  <si>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</si>
  <si>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</si>
  <si>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</si>
  <si>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</si>
  <si>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</si>
  <si>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</si>
  <si>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</si>
  <si>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</si>
  <si>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</si>
  <si>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</si>
  <si>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</si>
  <si>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</si>
  <si>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</si>
  <si>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</si>
  <si>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</si>
  <si>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</si>
  <si>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</si>
  <si>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</si>
  <si>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</si>
  <si>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</si>
  <si>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</si>
  <si>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</si>
  <si>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</si>
  <si>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</si>
  <si>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</si>
  <si>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</si>
  <si>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</si>
  <si>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</si>
  <si>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</si>
  <si>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</si>
  <si>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</si>
  <si>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</si>
  <si>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</si>
  <si>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</si>
  <si>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</si>
  <si>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</si>
  <si>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</si>
  <si>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</si>
  <si>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</si>
  <si>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</si>
  <si>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</si>
  <si>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</si>
  <si>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</si>
  <si>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</si>
  <si>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</si>
  <si>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</si>
  <si>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</si>
  <si>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</si>
  <si>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</si>
  <si>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</si>
  <si>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</si>
  <si>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</si>
  <si>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</si>
  <si>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</si>
  <si>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</si>
  <si>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</si>
  <si>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</si>
  <si>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</si>
  <si>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</si>
  <si>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</si>
  <si>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</si>
  <si>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</si>
  <si>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</si>
  <si>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</si>
  <si>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</si>
  <si>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</si>
  <si>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</si>
  <si>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</si>
  <si>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</si>
  <si>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</si>
  <si>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</si>
  <si>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</si>
  <si>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</si>
  <si>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</si>
  <si>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</si>
  <si>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</si>
  <si>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</si>
  <si>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</si>
  <si>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</si>
  <si>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</si>
  <si>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</si>
  <si>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</si>
  <si>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</si>
  <si>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</si>
  <si>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</si>
  <si>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</si>
  <si>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</si>
  <si>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</si>
  <si>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</si>
  <si>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</si>
  <si>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</si>
  <si>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</si>
  <si>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</si>
  <si>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</si>
  <si>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</si>
  <si>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</si>
  <si>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</si>
  <si>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</si>
  <si>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</si>
  <si>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</si>
  <si>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</si>
  <si>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</si>
  <si>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</si>
  <si>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</si>
  <si>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</si>
  <si>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</si>
  <si>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</si>
  <si>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</si>
  <si>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</si>
  <si>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</si>
  <si>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</si>
  <si>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</si>
  <si>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</si>
  <si>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</si>
  <si>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</si>
  <si>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</si>
  <si>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</si>
  <si>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</si>
  <si>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</si>
  <si>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</si>
  <si>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</si>
  <si>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</si>
  <si>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</si>
  <si>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</si>
  <si>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</si>
  <si>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</si>
  <si>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</si>
  <si>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</si>
  <si>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</si>
  <si>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</si>
  <si>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</si>
  <si>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</si>
  <si>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</si>
  <si>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</si>
  <si>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</si>
  <si>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</si>
  <si>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</si>
  <si>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</si>
  <si>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</si>
  <si>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</si>
  <si>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</si>
  <si>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</si>
  <si>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</si>
  <si>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</si>
  <si>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</si>
  <si>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</si>
  <si>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</si>
  <si>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</si>
  <si>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</si>
  <si>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</si>
  <si>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</si>
  <si>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</si>
  <si>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</si>
  <si>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</si>
  <si>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</si>
  <si>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</si>
  <si>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</si>
  <si>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</si>
  <si>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</si>
  <si>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</si>
  <si>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</si>
  <si>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</si>
  <si>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</si>
  <si>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</si>
  <si>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</si>
  <si>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</si>
  <si>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</si>
  <si>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</si>
  <si>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</si>
  <si>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</si>
  <si>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</si>
  <si>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</si>
  <si>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</si>
  <si>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</si>
  <si>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</si>
  <si>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</si>
  <si>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</si>
  <si>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</si>
  <si>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</si>
  <si>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</si>
  <si>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</si>
  <si>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</si>
  <si>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</si>
  <si>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</si>
  <si>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</si>
  <si>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</si>
  <si>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</si>
  <si>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</si>
  <si>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</si>
  <si>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</si>
  <si>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</si>
  <si>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</si>
  <si>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</si>
  <si>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</si>
  <si>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</si>
  <si>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</si>
  <si>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</si>
  <si>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</si>
  <si>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</si>
  <si>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</si>
  <si>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</si>
  <si>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</si>
  <si>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</si>
  <si>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</si>
  <si>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</si>
  <si>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</si>
  <si>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</si>
  <si>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</si>
  <si>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</si>
  <si>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</si>
  <si>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</si>
  <si>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</si>
  <si>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</si>
  <si>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</si>
  <si>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</si>
  <si>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</si>
  <si>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</si>
  <si>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</si>
  <si>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</si>
  <si>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</si>
  <si>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</si>
  <si>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</si>
  <si>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</si>
  <si>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</si>
  <si>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</si>
  <si>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</si>
  <si>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</si>
  <si>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</si>
  <si>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</si>
  <si>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</si>
  <si>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</si>
  <si>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</si>
  <si>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</si>
  <si>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</si>
  <si>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</si>
  <si>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</si>
  <si>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</si>
  <si>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</si>
  <si>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</si>
  <si>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</si>
  <si>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</si>
  <si>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</si>
  <si>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</si>
  <si>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</si>
  <si>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</si>
  <si>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</si>
  <si>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</si>
  <si>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</si>
  <si>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</si>
  <si>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</si>
  <si>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</si>
  <si>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</si>
  <si>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</si>
  <si>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</si>
  <si>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</si>
  <si>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</si>
  <si>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</si>
  <si>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</si>
  <si>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</si>
  <si>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</si>
  <si>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</si>
  <si>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</si>
  <si>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</si>
  <si>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</si>
  <si>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</si>
  <si>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</si>
  <si>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</si>
  <si>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</si>
  <si>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</si>
  <si>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</si>
  <si>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</si>
  <si>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</si>
  <si>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</si>
  <si>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</si>
  <si>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</si>
  <si>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</si>
  <si>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</si>
  <si>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</si>
  <si>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</si>
  <si>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</si>
  <si>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</si>
  <si>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</si>
  <si>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</si>
  <si>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</si>
  <si>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</si>
  <si>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</si>
  <si>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</si>
  <si>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</si>
  <si>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</si>
  <si>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</si>
  <si>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</si>
  <si>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</si>
  <si>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</si>
  <si>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</si>
  <si>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</si>
  <si>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</si>
  <si>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</si>
  <si>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</si>
  <si>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</si>
  <si>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</si>
  <si>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</si>
  <si>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</si>
  <si>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</si>
  <si>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</si>
  <si>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</si>
  <si>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</si>
  <si>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</si>
  <si>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</si>
  <si>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</si>
  <si>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</si>
  <si>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</si>
  <si>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</si>
  <si>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</si>
  <si>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</si>
  <si>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</si>
  <si>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</si>
  <si>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</si>
  <si>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</si>
  <si>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</si>
  <si>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</si>
  <si>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</si>
  <si>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</si>
  <si>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</si>
  <si>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</si>
  <si>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</si>
  <si>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</si>
  <si>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</si>
  <si>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</si>
  <si>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</si>
  <si>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</si>
  <si>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</si>
  <si>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</si>
  <si>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</si>
  <si>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</si>
  <si>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</si>
  <si>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</si>
  <si>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</si>
  <si>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</si>
  <si>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</si>
  <si>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</si>
  <si>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</si>
  <si>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</si>
  <si>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</si>
  <si>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</si>
  <si>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</si>
  <si>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</si>
  <si>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</si>
  <si>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</si>
  <si>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</si>
  <si>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</si>
  <si>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</si>
  <si>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</si>
  <si>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</si>
  <si>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</si>
  <si>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</si>
  <si>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</si>
  <si>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</si>
  <si>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</si>
  <si>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</si>
  <si>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</si>
  <si>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</si>
  <si>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</si>
  <si>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</si>
  <si>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</si>
  <si>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</si>
  <si>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</si>
  <si>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</si>
  <si>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</si>
  <si>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</si>
  <si>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</si>
  <si>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</si>
  <si>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</si>
  <si>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</si>
  <si>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</si>
  <si>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</si>
  <si>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</si>
  <si>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</si>
  <si>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</si>
  <si>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</si>
  <si>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</si>
  <si>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</si>
  <si>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</si>
  <si>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</si>
  <si>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</si>
  <si>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</si>
  <si>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</si>
  <si>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</si>
  <si>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</si>
  <si>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</si>
  <si>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</si>
  <si>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</si>
  <si>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</si>
  <si>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</si>
  <si>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</si>
  <si>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</si>
  <si>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</si>
  <si>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</si>
  <si>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</si>
  <si>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</si>
  <si>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</si>
  <si>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</si>
  <si>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</si>
  <si>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</si>
  <si>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</si>
  <si>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</si>
  <si>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</si>
  <si>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</si>
  <si>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</si>
  <si>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</si>
  <si>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</si>
  <si>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</si>
  <si>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</si>
  <si>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</si>
  <si>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</si>
  <si>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</si>
  <si>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</si>
  <si>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</si>
  <si>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</si>
  <si>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</si>
  <si>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</si>
  <si>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</si>
  <si>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</si>
  <si>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</si>
  <si>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</si>
  <si>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</si>
  <si>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</si>
  <si>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</si>
  <si>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</si>
  <si>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</si>
  <si>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</si>
  <si>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</si>
  <si>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</si>
  <si>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</si>
  <si>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</si>
  <si>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</si>
  <si>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</si>
  <si>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</si>
  <si>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</si>
  <si>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</si>
  <si>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</si>
  <si>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</si>
  <si>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</si>
  <si>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</si>
  <si>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</si>
  <si>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</si>
  <si>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</si>
  <si>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</si>
  <si>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</si>
  <si>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</si>
  <si>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</si>
  <si>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</si>
  <si>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</si>
  <si>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</si>
  <si>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</si>
  <si>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</si>
  <si>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</si>
  <si>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</si>
  <si>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</si>
  <si>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</si>
  <si>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</si>
  <si>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</si>
  <si>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</si>
  <si>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</si>
  <si>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</si>
  <si>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</si>
  <si>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</si>
  <si>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</si>
  <si>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</si>
  <si>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</si>
  <si>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</si>
  <si>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</si>
  <si>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</si>
  <si>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</si>
  <si>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</si>
  <si>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</si>
  <si>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</si>
  <si>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</si>
  <si>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</si>
  <si>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</si>
  <si>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</si>
  <si>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</si>
  <si>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</si>
  <si>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</si>
  <si>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</si>
  <si>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</si>
  <si>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</si>
  <si>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</si>
  <si>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</si>
  <si>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</si>
  <si>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</si>
  <si>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</si>
  <si>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</si>
  <si>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</si>
  <si>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</si>
  <si>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</si>
  <si>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</si>
  <si>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</si>
  <si>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</si>
  <si>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</si>
  <si>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</si>
  <si>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</si>
  <si>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</si>
  <si>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</si>
  <si>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</si>
  <si>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</si>
  <si>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</si>
  <si>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</si>
  <si>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</si>
  <si>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</si>
  <si>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</si>
  <si>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</si>
  <si>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</si>
  <si>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</si>
  <si>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</si>
  <si>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</si>
  <si>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</si>
  <si>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</si>
  <si>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</si>
  <si>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</si>
  <si>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</si>
  <si>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</si>
  <si>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</si>
  <si>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</si>
  <si>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</si>
  <si>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</si>
  <si>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</si>
  <si>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</si>
  <si>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</si>
  <si>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</si>
  <si>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</si>
  <si>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</si>
  <si>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</si>
  <si>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</si>
  <si>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</si>
  <si>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</si>
  <si>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</si>
  <si>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</si>
  <si>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</si>
  <si>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</si>
  <si>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</si>
  <si>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</si>
  <si>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</si>
  <si>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</si>
  <si>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</si>
  <si>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</si>
  <si>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</si>
  <si>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</si>
  <si>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</si>
  <si>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</si>
  <si>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</si>
  <si>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</si>
  <si>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</si>
  <si>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</si>
  <si>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</si>
  <si>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</si>
  <si>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</si>
  <si>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</si>
  <si>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</si>
  <si>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</si>
  <si>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</si>
  <si>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</si>
  <si>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</si>
  <si>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</si>
  <si>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</si>
  <si>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</si>
  <si>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</si>
  <si>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</si>
  <si>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</si>
  <si>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</si>
  <si>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</si>
  <si>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</si>
  <si>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</si>
  <si>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</si>
  <si>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</si>
  <si>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</si>
  <si>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</si>
  <si>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</si>
  <si>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</si>
  <si>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</si>
  <si>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</si>
  <si>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</si>
  <si>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</si>
  <si>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</si>
  <si>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</si>
  <si>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</si>
  <si>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</si>
  <si>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</si>
  <si>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</si>
  <si>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</si>
  <si>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</si>
  <si>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</si>
  <si>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</si>
  <si>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</si>
  <si>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</si>
  <si>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</si>
  <si>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</si>
  <si>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</si>
  <si>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</si>
  <si>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</si>
  <si>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</si>
  <si>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</si>
  <si>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</si>
  <si>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</si>
  <si>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</si>
  <si>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</si>
  <si>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</si>
  <si>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</si>
  <si>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</si>
  <si>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</si>
  <si>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</si>
  <si>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</si>
  <si>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</si>
  <si>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</si>
  <si>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</si>
  <si>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</si>
  <si>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</si>
  <si>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</si>
  <si>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</si>
  <si>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</si>
  <si>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</si>
  <si>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</si>
  <si>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</si>
  <si>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</si>
  <si>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</si>
  <si>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</si>
  <si>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</si>
  <si>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</si>
  <si>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</si>
  <si>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</si>
  <si>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</si>
  <si>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</si>
  <si>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</si>
  <si>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</si>
  <si>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</si>
  <si>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</si>
  <si>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</si>
  <si>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</si>
  <si>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</si>
  <si>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</si>
  <si>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</si>
  <si>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</si>
  <si>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</si>
  <si>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</si>
  <si>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</si>
  <si>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</si>
  <si>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</si>
  <si>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</si>
  <si>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</si>
  <si>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</si>
  <si>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</si>
  <si>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</si>
  <si>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</si>
  <si>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</si>
  <si>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</si>
  <si>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</si>
  <si>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</si>
  <si>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</si>
  <si>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</si>
  <si>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</si>
  <si>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</si>
  <si>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</si>
  <si>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</si>
  <si>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</si>
  <si>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</si>
  <si>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</si>
  <si>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</si>
  <si>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</si>
  <si>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</si>
  <si>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</si>
  <si>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</si>
  <si>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</si>
  <si>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</si>
  <si>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</si>
  <si>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</si>
  <si>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</si>
  <si>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</si>
  <si>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</si>
  <si>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</si>
  <si>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</si>
  <si>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</si>
  <si>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</si>
  <si>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</si>
  <si>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</si>
  <si>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</si>
  <si>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</si>
  <si>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</si>
  <si>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</si>
  <si>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</si>
  <si>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</si>
  <si>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</si>
  <si>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</si>
  <si>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</si>
  <si>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</si>
  <si>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</si>
  <si>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</si>
  <si>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</si>
  <si>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</si>
  <si>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</si>
  <si>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</si>
  <si>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</si>
  <si>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</si>
  <si>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</si>
  <si>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</si>
  <si>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</si>
  <si>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</si>
  <si>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</si>
  <si>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</si>
  <si>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</si>
  <si>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</si>
  <si>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</si>
  <si>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</si>
  <si>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</si>
  <si>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</si>
  <si>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</si>
  <si>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</si>
  <si>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</si>
  <si>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</si>
  <si>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</si>
  <si>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</si>
  <si>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</si>
  <si>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</si>
  <si>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</si>
  <si>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</si>
  <si>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</si>
  <si>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</si>
  <si>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</si>
  <si>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</si>
  <si>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</si>
  <si>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</si>
  <si>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</si>
  <si>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</si>
  <si>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</si>
  <si>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</si>
  <si>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</si>
  <si>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</si>
  <si>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</si>
  <si>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</si>
  <si>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</si>
  <si>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</si>
  <si>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</si>
  <si>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</si>
  <si>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</si>
  <si>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</si>
  <si>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</si>
  <si>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</si>
  <si>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</si>
  <si>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</si>
  <si>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</si>
  <si>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</si>
  <si>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</si>
  <si>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</si>
  <si>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</si>
  <si>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</si>
  <si>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</si>
  <si>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</si>
  <si>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</si>
  <si>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</si>
  <si>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</si>
  <si>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</si>
  <si>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</si>
  <si>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</si>
  <si>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</si>
  <si>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</si>
  <si>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</si>
  <si>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</si>
  <si>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</si>
  <si>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</si>
  <si>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</si>
  <si>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</si>
  <si>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</si>
  <si>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</si>
  <si>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</si>
  <si>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</si>
  <si>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</si>
  <si>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</si>
  <si>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</si>
  <si>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</si>
  <si>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</si>
  <si>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</si>
  <si>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</si>
  <si>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</si>
  <si>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</si>
  <si>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</si>
  <si>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</si>
  <si>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</si>
  <si>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</si>
  <si>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</si>
  <si>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</si>
  <si>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</si>
  <si>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</si>
  <si>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</si>
  <si>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</si>
  <si>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</si>
  <si>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</si>
  <si>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</si>
  <si>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</si>
  <si>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</si>
  <si>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</si>
  <si>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</si>
  <si>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</si>
  <si>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</si>
  <si>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</si>
  <si>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</si>
  <si>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</si>
  <si>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</si>
  <si>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</si>
  <si>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</si>
  <si>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</si>
  <si>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</si>
  <si>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</si>
  <si>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</si>
  <si>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</si>
  <si>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</si>
  <si>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</si>
  <si>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</si>
  <si>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</si>
  <si>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</si>
  <si>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</si>
  <si>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</si>
  <si>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</si>
  <si>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</si>
  <si>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</si>
  <si>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</si>
  <si>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</si>
  <si>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</si>
  <si>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</si>
  <si>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</si>
  <si>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</si>
  <si>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</si>
  <si>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</si>
  <si>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</si>
  <si>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</si>
  <si>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</si>
  <si>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</si>
  <si>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</si>
  <si>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</si>
  <si>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</si>
  <si>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</si>
  <si>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</si>
  <si>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</si>
  <si>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</si>
  <si>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</si>
  <si>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</si>
  <si>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</si>
  <si>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</si>
  <si>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</si>
  <si>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</si>
  <si>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</si>
  <si>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</si>
  <si>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</si>
  <si>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</si>
  <si>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</si>
  <si>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</si>
  <si>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</si>
  <si>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</si>
  <si>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</si>
  <si>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</si>
  <si>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</si>
  <si>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</si>
  <si>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</si>
  <si>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</si>
  <si>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</si>
  <si>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</si>
  <si>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</si>
  <si>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</si>
  <si>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</si>
  <si>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</si>
  <si>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</si>
  <si>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</si>
  <si>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</si>
  <si>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</si>
  <si>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</si>
  <si>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</si>
  <si>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</si>
  <si>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</si>
  <si>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</si>
  <si>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</si>
  <si>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</si>
  <si>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</si>
  <si>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</si>
  <si>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</si>
  <si>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</si>
  <si>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</si>
  <si>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</si>
  <si>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</si>
  <si>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</si>
  <si>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</si>
  <si>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</si>
  <si>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</si>
  <si>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</si>
  <si>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</si>
  <si>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</si>
  <si>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</si>
  <si>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</si>
  <si>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</si>
  <si>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</si>
  <si>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</si>
  <si>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</si>
  <si>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</si>
  <si>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</si>
  <si>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</si>
  <si>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</si>
  <si>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</si>
  <si>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</si>
  <si>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</si>
  <si>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</si>
  <si>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</si>
  <si>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</si>
  <si>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</si>
  <si>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</si>
  <si>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</si>
  <si>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</si>
  <si>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</si>
  <si>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</si>
  <si>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</si>
  <si>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</si>
  <si>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</si>
  <si>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</si>
  <si>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</si>
  <si>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</si>
  <si>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</si>
  <si>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</si>
  <si>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</si>
  <si>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</si>
  <si>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</si>
  <si>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</si>
  <si>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</si>
  <si>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</si>
  <si>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</si>
  <si>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</si>
  <si>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</si>
  <si>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</si>
  <si>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</si>
  <si>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</si>
  <si>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</si>
  <si>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</si>
  <si>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</si>
  <si>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</si>
  <si>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</si>
  <si>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</si>
  <si>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</si>
  <si>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</si>
  <si>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</si>
  <si>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</si>
  <si>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</si>
  <si>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</si>
  <si>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</si>
  <si>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</si>
  <si>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</si>
  <si>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</si>
  <si>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</si>
  <si>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</si>
  <si>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</si>
  <si>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</si>
  <si>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</si>
  <si>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</si>
  <si>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</si>
  <si>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</si>
  <si>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</si>
  <si>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</si>
  <si>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</si>
  <si>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</si>
  <si>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</si>
  <si>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</si>
  <si>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</si>
  <si>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</si>
  <si>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</si>
  <si>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</si>
  <si>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</si>
  <si>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</si>
  <si>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</si>
  <si>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</si>
  <si>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</si>
  <si>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</si>
  <si>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</si>
  <si>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</si>
  <si>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</si>
  <si>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</si>
  <si>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</si>
  <si>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</si>
  <si>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</si>
  <si>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</si>
  <si>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</si>
  <si>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</si>
  <si>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</si>
  <si>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</si>
  <si>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</si>
  <si>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</si>
  <si>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</si>
  <si>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</si>
  <si>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</si>
  <si>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</si>
  <si>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</si>
  <si>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</si>
  <si>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</si>
  <si>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</si>
  <si>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</si>
  <si>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</si>
  <si>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</si>
  <si>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</si>
  <si>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</si>
  <si>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</si>
  <si>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</si>
  <si>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</si>
  <si>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</si>
  <si>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</si>
  <si>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</si>
  <si>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</si>
  <si>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</si>
  <si>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</si>
  <si>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</si>
  <si>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</si>
  <si>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</si>
  <si>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</si>
  <si>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</si>
  <si>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</si>
  <si>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</si>
  <si>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</si>
  <si>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</si>
  <si>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</si>
  <si>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</si>
  <si>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</si>
  <si>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</si>
  <si>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</si>
  <si>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</si>
  <si>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</si>
  <si>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</si>
  <si>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</si>
  <si>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</si>
  <si>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</si>
  <si>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</si>
  <si>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</si>
  <si>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</si>
  <si>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</si>
  <si>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</si>
  <si>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</si>
  <si>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</si>
  <si>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</si>
  <si>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</si>
  <si>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</si>
  <si>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</si>
  <si>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</si>
  <si>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</si>
  <si>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</si>
  <si>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</si>
  <si>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</si>
  <si>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</si>
  <si>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</si>
  <si>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</si>
  <si>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</si>
  <si>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</si>
  <si>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</si>
  <si>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</si>
  <si>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</si>
  <si>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</si>
  <si>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</si>
  <si>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</si>
  <si>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</si>
  <si>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</si>
  <si>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</si>
  <si>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</si>
  <si>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</si>
  <si>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</si>
  <si>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</si>
  <si>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</si>
  <si>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</si>
  <si>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</si>
  <si>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</si>
  <si>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</si>
  <si>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</si>
  <si>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</si>
  <si>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</si>
  <si>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</si>
  <si>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</si>
  <si>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</si>
  <si>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</si>
  <si>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</si>
  <si>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</si>
  <si>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</si>
  <si>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</si>
  <si>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</si>
  <si>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</si>
  <si>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</si>
  <si>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</si>
  <si>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</si>
  <si>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</si>
  <si>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</si>
  <si>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</si>
  <si>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</si>
  <si>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</si>
  <si>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</si>
  <si>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</si>
  <si>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</si>
  <si>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</si>
  <si>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</si>
  <si>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</si>
  <si>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</si>
  <si>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</si>
  <si>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</si>
  <si>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</si>
  <si>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</si>
  <si>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</si>
  <si>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</si>
  <si>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</si>
  <si>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</si>
  <si>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</si>
  <si>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</si>
  <si>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</si>
  <si>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</si>
  <si>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</si>
  <si>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</si>
  <si>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</si>
  <si>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</si>
  <si>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</si>
  <si>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</si>
  <si>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</si>
  <si>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</si>
  <si>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</si>
  <si>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</si>
  <si>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</si>
  <si>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</si>
  <si>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</si>
  <si>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</si>
  <si>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</si>
  <si>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</si>
  <si>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</si>
  <si>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</si>
  <si>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</si>
  <si>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</si>
  <si>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</si>
  <si>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</si>
  <si>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</si>
  <si>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</si>
  <si>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</si>
  <si>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</si>
  <si>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</si>
  <si>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</si>
  <si>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</si>
  <si>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</si>
  <si>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</si>
  <si>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</si>
  <si>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</si>
  <si>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</si>
  <si>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</si>
  <si>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</si>
  <si>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</si>
  <si>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</si>
  <si>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</si>
  <si>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</si>
  <si>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</si>
  <si>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</si>
  <si>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</si>
  <si>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</si>
  <si>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</si>
  <si>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</si>
  <si>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</si>
  <si>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</si>
  <si>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</si>
  <si>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</si>
  <si>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</si>
  <si>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</si>
  <si>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</si>
  <si>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</si>
  <si>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</si>
  <si>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</si>
  <si>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</si>
  <si>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</si>
  <si>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</si>
  <si>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</si>
  <si>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</si>
  <si>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</si>
  <si>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</si>
  <si>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</si>
  <si>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</si>
  <si>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</si>
  <si>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</si>
  <si>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</si>
  <si>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</si>
  <si>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</si>
  <si>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</si>
  <si>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</si>
  <si>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</si>
  <si>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</si>
  <si>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</si>
  <si>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</si>
  <si>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</si>
  <si>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</si>
  <si>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</si>
  <si>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</si>
  <si>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</si>
  <si>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</si>
  <si>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</si>
  <si>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</si>
  <si>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</si>
  <si>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</si>
  <si>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</si>
  <si>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</si>
  <si>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</si>
  <si>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</si>
  <si>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</si>
  <si>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</si>
  <si>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</si>
  <si>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</si>
  <si>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</si>
  <si>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</si>
  <si>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</si>
  <si>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</si>
  <si>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</si>
  <si>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</si>
  <si>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</si>
  <si>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</si>
  <si>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</si>
  <si>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</si>
  <si>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</si>
  <si>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</si>
  <si>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</si>
  <si>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</si>
  <si>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</si>
  <si>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</si>
  <si>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</si>
  <si>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</si>
  <si>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</si>
  <si>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</si>
  <si>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</si>
  <si>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</si>
  <si>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</si>
  <si>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</si>
  <si>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</si>
  <si>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</si>
  <si>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</si>
  <si>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</si>
  <si>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</si>
  <si>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</si>
  <si>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</si>
  <si>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</si>
  <si>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</si>
  <si>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</si>
  <si>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</si>
  <si>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</si>
  <si>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</si>
  <si>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</si>
  <si>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</si>
  <si>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</si>
  <si>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</si>
  <si>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</si>
  <si>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</si>
  <si>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</si>
  <si>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</si>
  <si>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</si>
  <si>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</si>
  <si>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</si>
  <si>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</si>
  <si>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</si>
  <si>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</si>
  <si>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</si>
  <si>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</si>
  <si>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</si>
  <si>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</si>
  <si>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</si>
  <si>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</si>
  <si>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</si>
  <si>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</si>
  <si>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</si>
  <si>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</si>
  <si>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</si>
  <si>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</si>
  <si>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</si>
  <si>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</si>
  <si>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</si>
  <si>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</si>
  <si>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</si>
  <si>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</si>
  <si>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</si>
  <si>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</si>
  <si>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</si>
  <si>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</si>
  <si>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</si>
  <si>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</si>
  <si>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</si>
  <si>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</si>
  <si>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</si>
  <si>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</si>
  <si>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</si>
  <si>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</si>
  <si>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</si>
  <si>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</si>
  <si>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</si>
  <si>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</si>
  <si>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</si>
  <si>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</si>
  <si>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</si>
  <si>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</si>
  <si>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</si>
  <si>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</si>
  <si>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</si>
  <si>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</si>
  <si>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</si>
  <si>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</si>
  <si>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</si>
  <si>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</si>
  <si>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</si>
  <si>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</si>
  <si>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</si>
  <si>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</si>
  <si>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</si>
  <si>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</si>
  <si>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</si>
  <si>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</si>
  <si>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</si>
  <si>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</si>
  <si>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</si>
  <si>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</si>
  <si>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</si>
  <si>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</si>
  <si>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</si>
  <si>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</si>
  <si>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</si>
  <si>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</si>
  <si>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</si>
  <si>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</si>
  <si>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</si>
  <si>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</si>
  <si>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</si>
  <si>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</si>
  <si>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</si>
  <si>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</si>
  <si>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</si>
  <si>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</si>
  <si>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</si>
  <si>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</si>
  <si>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</si>
  <si>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</si>
  <si>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</si>
  <si>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</si>
  <si>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</si>
  <si>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</si>
  <si>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</si>
  <si>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</si>
  <si>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</si>
  <si>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</si>
  <si>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</si>
  <si>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</si>
  <si>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</si>
  <si>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</si>
  <si>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</si>
  <si>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</si>
  <si>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</si>
  <si>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</si>
  <si>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</si>
  <si>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</si>
  <si>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</si>
  <si>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</si>
  <si>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</si>
  <si>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</si>
  <si>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</si>
  <si>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</si>
  <si>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</si>
  <si>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</si>
  <si>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</si>
  <si>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</si>
  <si>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</si>
  <si>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</si>
  <si>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</si>
  <si>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</si>
  <si>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</si>
  <si>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</si>
  <si>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</si>
  <si>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</si>
  <si>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</si>
  <si>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</si>
  <si>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</si>
  <si>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</si>
  <si>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</si>
  <si>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</si>
  <si>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</si>
  <si>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</si>
  <si>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</si>
  <si>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</si>
  <si>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</si>
  <si>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</si>
  <si>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</si>
  <si>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</si>
  <si>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</si>
  <si>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</si>
  <si>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</si>
  <si>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</si>
  <si>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</si>
  <si>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</si>
  <si>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</si>
  <si>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</si>
  <si>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</si>
  <si>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</si>
  <si>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</si>
  <si>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</si>
  <si>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</si>
  <si>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</si>
  <si>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</si>
  <si>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</si>
  <si>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</si>
  <si>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</si>
  <si>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</si>
  <si>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</si>
  <si>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</si>
  <si>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</si>
  <si>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</si>
  <si>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</si>
  <si>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</si>
  <si>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</si>
  <si>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</si>
  <si>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</si>
  <si>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</si>
  <si>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</si>
  <si>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</si>
  <si>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</si>
  <si>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</si>
  <si>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</si>
  <si>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</si>
  <si>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</si>
  <si>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</si>
  <si>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</si>
  <si>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</si>
  <si>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</si>
  <si>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</si>
  <si>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</si>
  <si>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</si>
  <si>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</si>
  <si>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</si>
  <si>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</si>
  <si>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</si>
  <si>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</si>
  <si>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</si>
  <si>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</si>
  <si>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</si>
  <si>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</si>
  <si>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</si>
  <si>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</si>
  <si>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</si>
  <si>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</si>
  <si>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</si>
  <si>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</si>
  <si>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</si>
  <si>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</si>
  <si>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</si>
  <si>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</si>
  <si>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</si>
  <si>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</si>
  <si>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</si>
  <si>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</si>
  <si>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</si>
  <si>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</si>
  <si>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</si>
  <si>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</si>
  <si>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</si>
  <si>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</si>
  <si>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</si>
  <si>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</si>
  <si>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</si>
  <si>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</si>
  <si>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</si>
  <si>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</si>
  <si>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</si>
  <si>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</si>
  <si>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</si>
  <si>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</si>
  <si>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</si>
  <si>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</si>
  <si>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</si>
  <si>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</si>
  <si>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</si>
  <si>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</si>
  <si>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</si>
  <si>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</si>
  <si>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</si>
  <si>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</si>
  <si>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</si>
  <si>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</si>
  <si>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</si>
  <si>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</si>
  <si>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</si>
  <si>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</si>
  <si>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</si>
  <si>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</si>
  <si>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</si>
  <si>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</si>
  <si>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</si>
  <si>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</si>
  <si>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</si>
  <si>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</si>
  <si>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</si>
  <si>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</si>
  <si>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</si>
  <si>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</si>
  <si>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</si>
  <si>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</si>
  <si>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</si>
  <si>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</si>
  <si>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</si>
  <si>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</si>
  <si>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</si>
  <si>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</si>
  <si>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</si>
  <si>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</si>
  <si>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</si>
  <si>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</si>
  <si>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</si>
  <si>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</si>
  <si>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</si>
  <si>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</si>
  <si>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</si>
  <si>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</si>
  <si>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</si>
  <si>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</si>
  <si>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</si>
  <si>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</si>
  <si>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</si>
  <si>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</si>
  <si>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</si>
  <si>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</si>
  <si>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</si>
  <si>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</si>
  <si>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</si>
  <si>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</si>
  <si>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</si>
  <si>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</si>
  <si>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</si>
  <si>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</si>
  <si>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</si>
  <si>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</si>
  <si>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</si>
  <si>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</si>
  <si>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</si>
  <si>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</si>
  <si>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</si>
  <si>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</si>
  <si>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</si>
  <si>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</si>
  <si>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</si>
  <si>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</si>
  <si>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</si>
  <si>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</si>
  <si>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</si>
  <si>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</si>
  <si>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</si>
  <si>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</si>
  <si>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</si>
  <si>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</si>
  <si>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</si>
  <si>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</si>
  <si>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</si>
  <si>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</si>
  <si>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</si>
  <si>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</si>
  <si>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</si>
  <si>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</si>
  <si>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</si>
  <si>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</si>
  <si>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</si>
  <si>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</si>
  <si>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</si>
  <si>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</si>
  <si>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</si>
  <si>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</si>
  <si>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</si>
  <si>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</si>
  <si>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</si>
  <si>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</si>
  <si>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</si>
  <si>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</si>
  <si>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</si>
  <si>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</si>
  <si>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</si>
  <si>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</si>
  <si>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</si>
  <si>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</si>
  <si>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</si>
  <si>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</si>
  <si>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</si>
  <si>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</si>
  <si>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</si>
  <si>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</si>
  <si>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</si>
  <si>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</si>
  <si>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</si>
  <si>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</si>
  <si>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</si>
  <si>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</si>
  <si>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</si>
  <si>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</si>
  <si>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</si>
  <si>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</si>
  <si>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</si>
  <si>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</si>
  <si>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</si>
  <si>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</si>
  <si>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</si>
  <si>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</si>
  <si>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</si>
  <si>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</si>
  <si>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</si>
  <si>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</si>
  <si>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</si>
  <si>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</si>
  <si>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</si>
  <si>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</si>
  <si>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</si>
  <si>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</si>
  <si>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</si>
  <si>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</si>
  <si>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</si>
  <si>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</si>
  <si>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</si>
  <si>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</si>
  <si>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</si>
  <si>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</si>
  <si>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</si>
  <si>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</si>
  <si>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</si>
  <si>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</si>
  <si>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</si>
  <si>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</si>
  <si>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</si>
  <si>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</si>
  <si>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</si>
  <si>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</si>
  <si>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</si>
  <si>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</si>
  <si>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</si>
  <si>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</si>
  <si>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</si>
  <si>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</si>
  <si>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</si>
  <si>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</si>
  <si>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</si>
  <si>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</si>
  <si>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</si>
  <si>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</si>
  <si>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</si>
  <si>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</si>
  <si>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</si>
  <si>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</si>
  <si>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</si>
  <si>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</si>
  <si>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</si>
  <si>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</si>
  <si>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</si>
  <si>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</si>
  <si>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</si>
  <si>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</si>
  <si>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</si>
  <si>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</si>
  <si>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</si>
  <si>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</si>
  <si>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</si>
  <si>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</si>
  <si>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</si>
  <si>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</si>
  <si>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</si>
  <si>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</si>
  <si>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</si>
  <si>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</si>
  <si>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</si>
  <si>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</si>
  <si>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</si>
  <si>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</si>
  <si>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</si>
  <si>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</si>
  <si>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</si>
  <si>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</si>
  <si>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</si>
  <si>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</si>
  <si>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</si>
  <si>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</si>
  <si>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</si>
  <si>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</si>
  <si>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</si>
  <si>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</si>
  <si>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</si>
  <si>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</si>
  <si>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</si>
  <si>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</si>
  <si>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</si>
  <si>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</si>
  <si>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</si>
  <si>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</si>
  <si>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</si>
  <si>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</si>
  <si>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</si>
  <si>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</si>
  <si>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</si>
  <si>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</si>
  <si>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</si>
  <si>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</si>
  <si>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</si>
  <si>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</si>
  <si>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</si>
  <si>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</si>
  <si>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</si>
  <si>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</si>
  <si>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</si>
  <si>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</si>
  <si>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</si>
  <si>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</si>
  <si>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</si>
  <si>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</si>
  <si>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</si>
  <si>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</si>
  <si>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</si>
  <si>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</si>
  <si>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</si>
  <si>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</si>
  <si>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</si>
  <si>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</si>
  <si>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</si>
  <si>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</si>
  <si>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</si>
  <si>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</si>
  <si>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</si>
  <si>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</si>
  <si>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</si>
  <si>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</si>
  <si>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</si>
  <si>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</si>
  <si>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</si>
  <si>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</si>
  <si>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</si>
  <si>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</si>
  <si>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</si>
  <si>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</si>
  <si>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</si>
  <si>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</si>
  <si>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</si>
  <si>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</si>
  <si>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</si>
  <si>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</si>
  <si>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</si>
  <si>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</si>
  <si>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</si>
  <si>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</si>
  <si>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</si>
  <si>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</si>
  <si>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</si>
  <si>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</si>
  <si>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</si>
  <si>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</si>
  <si>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</si>
  <si>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</si>
  <si>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</si>
  <si>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</si>
  <si>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</si>
  <si>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</si>
  <si>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</si>
  <si>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</si>
  <si>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</si>
  <si>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</si>
  <si>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</si>
  <si>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</si>
  <si>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</si>
  <si>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</si>
  <si>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</si>
  <si>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</si>
  <si>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</si>
  <si>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</si>
  <si>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</si>
  <si>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</si>
  <si>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</si>
  <si>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</si>
  <si>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</si>
  <si>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</si>
  <si>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</si>
  <si>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</si>
  <si>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</si>
  <si>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</si>
  <si>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</si>
  <si>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</si>
  <si>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</si>
  <si>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</si>
  <si>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</si>
  <si>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</si>
  <si>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</si>
  <si>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</si>
  <si>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</si>
  <si>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</si>
  <si>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</si>
  <si>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</si>
  <si>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</si>
  <si>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</si>
  <si>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</si>
  <si>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</si>
  <si>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</si>
  <si>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</si>
  <si>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</si>
  <si>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</si>
  <si>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</si>
  <si>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</si>
  <si>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</si>
  <si>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</si>
  <si>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</si>
  <si>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</si>
  <si>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</si>
  <si>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</si>
  <si>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</si>
  <si>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</si>
  <si>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</si>
  <si>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</si>
  <si>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</si>
  <si>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</si>
  <si>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</si>
  <si>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</si>
  <si>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</si>
  <si>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</si>
  <si>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</si>
  <si>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</si>
  <si>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</si>
  <si>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</si>
  <si>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</si>
  <si>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</si>
  <si>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</si>
  <si>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</si>
  <si>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</si>
  <si>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</si>
  <si>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</si>
  <si>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</si>
  <si>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</si>
  <si>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</si>
  <si>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</si>
  <si>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</si>
  <si>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</si>
  <si>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</si>
  <si>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</si>
  <si>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</si>
  <si>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</si>
  <si>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</si>
  <si>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</si>
  <si>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</si>
  <si>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</si>
  <si>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</si>
  <si>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</si>
  <si>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</si>
  <si>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</si>
  <si>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</si>
  <si>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</si>
  <si>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</si>
  <si>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</si>
  <si>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</si>
  <si>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</si>
  <si>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</si>
  <si>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</si>
  <si>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</si>
  <si>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</si>
  <si>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</si>
  <si>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</si>
  <si>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</si>
  <si>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</si>
  <si>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</si>
  <si>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</si>
  <si>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</si>
  <si>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</si>
  <si>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</si>
  <si>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</si>
  <si>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</si>
  <si>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</si>
  <si>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</si>
  <si>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</si>
  <si>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</si>
  <si>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</si>
  <si>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</si>
  <si>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</si>
  <si>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</si>
  <si>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</si>
  <si>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</si>
  <si>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</si>
  <si>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</si>
  <si>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</si>
  <si>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</si>
  <si>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</si>
  <si>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</si>
  <si>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</si>
  <si>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</si>
  <si>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</si>
  <si>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</si>
  <si>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</si>
  <si>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</si>
  <si>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</si>
  <si>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</si>
  <si>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</si>
  <si>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</si>
  <si>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</si>
  <si>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</si>
  <si>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</si>
  <si>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</si>
  <si>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</si>
  <si>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</si>
  <si>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</si>
  <si>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</si>
  <si>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</si>
  <si>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</si>
  <si>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</si>
  <si>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</si>
  <si>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</si>
  <si>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</si>
  <si>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</si>
  <si>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</si>
  <si>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</si>
  <si>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</si>
  <si>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</si>
  <si>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</si>
  <si>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</si>
  <si>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</si>
  <si>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</si>
  <si>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</si>
  <si>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</si>
  <si>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</si>
  <si>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</si>
  <si>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</si>
  <si>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</si>
  <si>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</si>
  <si>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</si>
  <si>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</si>
  <si>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</si>
  <si>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</si>
  <si>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</si>
  <si>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</si>
  <si>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</si>
  <si>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</si>
  <si>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</si>
  <si>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</si>
  <si>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</si>
  <si>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</si>
  <si>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</si>
  <si>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</si>
  <si>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</si>
  <si>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</si>
  <si>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</si>
  <si>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</si>
  <si>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</si>
  <si>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</si>
  <si>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</si>
  <si>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</si>
  <si>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</si>
  <si>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</si>
  <si>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</si>
  <si>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</si>
  <si>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</si>
  <si>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</si>
  <si>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</si>
  <si>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</si>
  <si>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</si>
  <si>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</si>
  <si>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</si>
  <si>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</si>
  <si>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</si>
  <si>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</si>
  <si>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</si>
  <si>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</si>
  <si>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</si>
  <si>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</si>
  <si>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</si>
  <si>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</si>
  <si>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</si>
  <si>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</si>
  <si>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</si>
  <si>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</si>
  <si>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</si>
  <si>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</si>
  <si>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</si>
  <si>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</si>
  <si>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</si>
  <si>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</si>
  <si>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</si>
  <si>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</si>
  <si>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</si>
  <si>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</si>
  <si>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</si>
  <si>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</si>
  <si>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</si>
  <si>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</si>
  <si>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</si>
  <si>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</si>
  <si>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</si>
  <si>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</si>
  <si>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</si>
  <si>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</si>
  <si>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</si>
  <si>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</si>
  <si>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</si>
  <si>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</si>
  <si>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</si>
  <si>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</si>
  <si>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</si>
  <si>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</si>
  <si>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</si>
  <si>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</si>
  <si>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</si>
  <si>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</si>
  <si>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</si>
  <si>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</si>
  <si>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</si>
  <si>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</si>
  <si>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</si>
  <si>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</si>
  <si>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</si>
  <si>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</si>
  <si>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</si>
  <si>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</si>
  <si>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</si>
  <si>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</si>
  <si>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</si>
  <si>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</si>
  <si>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</si>
  <si>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</si>
  <si>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</si>
  <si>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</si>
  <si>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</si>
  <si>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</si>
  <si>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</si>
  <si>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</si>
  <si>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</si>
  <si>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</si>
  <si>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</si>
  <si>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</si>
  <si>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</si>
  <si>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</si>
  <si>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</si>
  <si>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</si>
  <si>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</si>
  <si>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</si>
  <si>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</si>
  <si>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</si>
  <si>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</si>
  <si>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</si>
  <si>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</si>
  <si>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</si>
  <si>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</si>
  <si>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</si>
  <si>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</si>
  <si>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</si>
  <si>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</si>
  <si>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</si>
  <si>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</si>
  <si>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</si>
  <si>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</si>
  <si>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</si>
  <si>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</si>
  <si>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</si>
  <si>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</si>
  <si>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</si>
  <si>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</si>
  <si>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</si>
  <si>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</si>
  <si>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</si>
  <si>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</si>
  <si>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</si>
  <si>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</si>
  <si>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</si>
  <si>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</si>
  <si>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</si>
  <si>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</si>
  <si>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</si>
  <si>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</si>
  <si>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</si>
  <si>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</si>
  <si>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</si>
  <si>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</si>
  <si>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</si>
  <si>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</si>
  <si>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</si>
  <si>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</si>
  <si>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</si>
  <si>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</si>
  <si>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</si>
  <si>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</si>
  <si>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</si>
  <si>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</si>
  <si>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</si>
  <si>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</si>
  <si>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</si>
  <si>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</si>
  <si>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</si>
  <si>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</si>
  <si>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</si>
  <si>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</si>
  <si>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</si>
  <si>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</si>
  <si>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</si>
  <si>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</si>
  <si>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</si>
  <si>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</si>
  <si>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</si>
  <si>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</si>
  <si>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</si>
  <si>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</si>
  <si>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</si>
  <si>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</si>
  <si>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</si>
  <si>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</si>
  <si>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</si>
  <si>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</si>
  <si>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</si>
  <si>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</si>
  <si>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</si>
  <si>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</si>
  <si>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</si>
  <si>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</si>
  <si>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</si>
  <si>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</si>
  <si>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</si>
  <si>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</si>
  <si>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</si>
  <si>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</si>
  <si>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</si>
  <si>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</si>
  <si>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</si>
  <si>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</si>
  <si>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</si>
  <si>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</si>
  <si>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</si>
  <si>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</si>
  <si>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</si>
  <si>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</si>
  <si>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</si>
  <si>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</si>
  <si>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</si>
  <si>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</si>
  <si>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</si>
  <si>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</si>
  <si>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</si>
  <si>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</si>
  <si>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</si>
  <si>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</si>
  <si>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</si>
  <si>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</si>
  <si>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</si>
  <si>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</si>
  <si>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</si>
  <si>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</si>
  <si>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</si>
  <si>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</si>
  <si>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</si>
  <si>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</si>
  <si>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</si>
  <si>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</si>
  <si>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</si>
  <si>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</si>
  <si>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</si>
  <si>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</si>
  <si>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</si>
  <si>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</si>
  <si>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</si>
  <si>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</si>
  <si>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</si>
  <si>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</si>
  <si>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</si>
  <si>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</si>
  <si>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</si>
  <si>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</si>
  <si>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</si>
  <si>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</si>
  <si>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</si>
  <si>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</si>
  <si>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</si>
  <si>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</si>
  <si>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</si>
  <si>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</si>
  <si>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</si>
  <si>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</si>
  <si>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</si>
  <si>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</si>
  <si>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</si>
  <si>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</si>
  <si>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</si>
  <si>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</si>
  <si>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</si>
  <si>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</si>
  <si>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</si>
  <si>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</si>
  <si>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</si>
  <si>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</si>
  <si>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</si>
  <si>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</si>
  <si>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</si>
  <si>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</si>
  <si>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</si>
  <si>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</si>
  <si>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</si>
  <si>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</si>
  <si>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</si>
  <si>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</si>
  <si>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</si>
  <si>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</si>
  <si>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</si>
  <si>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</si>
  <si>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</si>
  <si>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</si>
  <si>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</si>
  <si>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</si>
  <si>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</si>
  <si>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</si>
  <si>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</si>
  <si>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</si>
  <si>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</si>
  <si>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</si>
  <si>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</si>
  <si>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</si>
  <si>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</si>
  <si>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</si>
  <si>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</si>
  <si>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</si>
  <si>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</si>
  <si>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</si>
  <si>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</si>
  <si>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</si>
  <si>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</si>
  <si>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</si>
  <si>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</si>
  <si>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</si>
  <si>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</si>
  <si>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</si>
  <si>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</si>
  <si>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</si>
  <si>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</si>
  <si>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</si>
  <si>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</si>
  <si>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</si>
  <si>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</si>
  <si>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</si>
  <si>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</si>
  <si>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</si>
  <si>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</si>
  <si>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</si>
  <si>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</si>
  <si>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</si>
  <si>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</si>
  <si>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</si>
  <si>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</si>
  <si>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</si>
  <si>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</si>
  <si>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</si>
  <si>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</si>
  <si>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</si>
  <si>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</si>
  <si>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</si>
  <si>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</si>
  <si>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</si>
  <si>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</si>
  <si>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</si>
  <si>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</si>
  <si>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</si>
  <si>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</si>
  <si>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</si>
  <si>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</si>
  <si>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</si>
  <si>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</si>
  <si>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</si>
  <si>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</si>
  <si>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</si>
  <si>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</si>
  <si>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</si>
  <si>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</si>
  <si>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</si>
  <si>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</si>
  <si>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</si>
  <si>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</si>
  <si>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</si>
  <si>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</si>
  <si>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</si>
  <si>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</si>
  <si>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</si>
  <si>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</si>
  <si>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</si>
  <si>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</si>
  <si>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</si>
  <si>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</si>
  <si>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</si>
  <si>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</si>
  <si>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</si>
  <si>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</si>
  <si>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</si>
  <si>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</si>
  <si>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</si>
  <si>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</si>
  <si>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</si>
  <si>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</si>
  <si>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</si>
  <si>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</si>
  <si>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</si>
  <si>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</si>
  <si>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</si>
  <si>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</si>
  <si>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</si>
  <si>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</si>
  <si>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</si>
  <si>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</si>
  <si>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</si>
  <si>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</si>
  <si>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</si>
  <si>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</si>
  <si>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</si>
  <si>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</si>
  <si>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</si>
  <si>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</si>
  <si>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</si>
  <si>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</si>
  <si>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</si>
  <si>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</si>
  <si>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</si>
  <si>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</si>
  <si>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</si>
  <si>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</si>
  <si>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</si>
  <si>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</si>
  <si>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</si>
  <si>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</si>
  <si>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</si>
  <si>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</si>
  <si>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</si>
  <si>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</si>
  <si>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</si>
  <si>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</si>
  <si>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</si>
  <si>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</si>
  <si>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</si>
  <si>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</si>
  <si>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</si>
  <si>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</si>
  <si>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</si>
  <si>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</si>
  <si>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</si>
  <si>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</si>
  <si>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</si>
  <si>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</si>
  <si>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</si>
  <si>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</si>
  <si>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</si>
  <si>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</si>
  <si>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</si>
  <si>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</si>
  <si>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</si>
  <si>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</si>
  <si>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</si>
  <si>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</si>
  <si>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</si>
  <si>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</si>
  <si>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</si>
  <si>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</si>
  <si>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</si>
  <si>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</si>
  <si>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</si>
  <si>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</si>
  <si>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</si>
  <si>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</si>
  <si>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</si>
  <si>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</si>
  <si>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</si>
  <si>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</si>
  <si>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</si>
  <si>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</si>
  <si>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</si>
  <si>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</si>
  <si>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</si>
  <si>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</si>
  <si>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</si>
  <si>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</si>
  <si>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</si>
  <si>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</si>
  <si>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</si>
  <si>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</si>
  <si>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</si>
  <si>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</si>
  <si>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</si>
  <si>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</si>
  <si>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</si>
  <si>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</si>
  <si>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</si>
  <si>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</si>
  <si>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</si>
  <si>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</si>
  <si>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</si>
  <si>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</si>
  <si>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</si>
  <si>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</si>
  <si>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</si>
  <si>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</si>
  <si>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</si>
  <si>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</si>
  <si>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</si>
  <si>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</si>
  <si>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</si>
  <si>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</si>
  <si>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</si>
  <si>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</si>
  <si>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</si>
  <si>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</si>
  <si>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</si>
  <si>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</si>
  <si>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</si>
  <si>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</si>
  <si>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</si>
  <si>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</si>
  <si>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</si>
  <si>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</si>
  <si>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</si>
  <si>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</si>
  <si>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</si>
  <si>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</si>
  <si>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</si>
  <si>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</si>
  <si>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</si>
  <si>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</si>
  <si>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</si>
  <si>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</si>
  <si>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</si>
  <si>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</si>
  <si>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</si>
  <si>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</si>
  <si>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</si>
  <si>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</si>
  <si>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</si>
  <si>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</si>
  <si>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</si>
  <si>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</si>
  <si>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</si>
  <si>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</si>
  <si>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</si>
  <si>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</si>
  <si>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</si>
  <si>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</si>
  <si>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</si>
  <si>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</si>
  <si>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</si>
  <si>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</si>
  <si>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</si>
  <si>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</si>
  <si>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</si>
  <si>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</si>
  <si>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</si>
  <si>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</si>
  <si>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</si>
  <si>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</si>
  <si>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</si>
  <si>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</si>
  <si>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</si>
  <si>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</si>
  <si>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</si>
  <si>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</si>
  <si>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</si>
  <si>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</si>
  <si>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</si>
  <si>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</si>
  <si>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</si>
  <si>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</si>
  <si>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</si>
  <si>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</si>
  <si>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</si>
  <si>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</si>
  <si>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</si>
  <si>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</si>
  <si>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</si>
  <si>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</si>
  <si>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</si>
  <si>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</si>
  <si>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</si>
  <si>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</si>
  <si>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</si>
  <si>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</si>
  <si>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</si>
  <si>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</si>
  <si>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</si>
  <si>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</si>
  <si>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</si>
  <si>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</si>
  <si>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</si>
  <si>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</si>
  <si>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</si>
  <si>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</si>
  <si>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</si>
  <si>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</si>
  <si>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</si>
  <si>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</si>
  <si>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</si>
  <si>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</si>
  <si>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</si>
  <si>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</si>
  <si>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</si>
  <si>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</si>
  <si>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</si>
  <si>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</si>
  <si>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</si>
  <si>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</si>
  <si>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</si>
  <si>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</si>
  <si>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</si>
  <si>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</si>
  <si>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</si>
  <si>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</si>
  <si>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</si>
  <si>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</si>
  <si>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</si>
  <si>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</si>
  <si>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</si>
  <si>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</si>
  <si>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</si>
  <si>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</si>
  <si>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</si>
  <si>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</si>
  <si>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</si>
  <si>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</si>
  <si>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</si>
  <si>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</si>
  <si>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</si>
  <si>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</si>
  <si>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</si>
  <si>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</si>
  <si>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</si>
  <si>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</si>
  <si>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</si>
  <si>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</si>
  <si>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</si>
  <si>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</si>
  <si>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</si>
  <si>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</si>
  <si>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</si>
  <si>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</si>
  <si>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</si>
  <si>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</si>
  <si>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</si>
  <si>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</si>
  <si>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</si>
  <si>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</si>
  <si>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</si>
  <si>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</si>
  <si>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</si>
  <si>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</si>
  <si>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</si>
  <si>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</si>
  <si>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</si>
  <si>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</si>
  <si>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</si>
  <si>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</si>
  <si>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</si>
  <si>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</si>
  <si>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</si>
  <si>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</si>
  <si>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</si>
  <si>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</si>
  <si>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</si>
  <si>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</si>
  <si>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</si>
  <si>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</si>
  <si>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</si>
  <si>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</si>
  <si>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</si>
  <si>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</si>
  <si>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</si>
  <si>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</si>
  <si>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</si>
  <si>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</si>
  <si>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</si>
  <si>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</si>
  <si>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</si>
  <si>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</si>
  <si>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</si>
  <si>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</si>
  <si>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</si>
  <si>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</si>
  <si>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</si>
  <si>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</si>
  <si>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</si>
  <si>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</si>
  <si>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</si>
  <si>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</si>
  <si>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</si>
  <si>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</si>
  <si>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</si>
  <si>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</si>
  <si>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</si>
  <si>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</si>
  <si>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</si>
  <si>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</si>
  <si>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</si>
  <si>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</si>
  <si>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</si>
  <si>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</si>
  <si>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</si>
  <si>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</si>
  <si>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</si>
  <si>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</si>
  <si>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</si>
  <si>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</si>
  <si>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</si>
  <si>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</si>
  <si>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</si>
  <si>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</si>
  <si>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</si>
  <si>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</si>
  <si>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</si>
  <si>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</si>
  <si>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</si>
  <si>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</si>
  <si>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</si>
  <si>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</si>
  <si>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</si>
  <si>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</si>
  <si>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</si>
  <si>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</si>
  <si>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</si>
  <si>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</si>
  <si>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</si>
  <si>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</si>
  <si>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</si>
  <si>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</si>
  <si>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</si>
  <si>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</si>
  <si>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</si>
  <si>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</si>
  <si>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</si>
  <si>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</si>
  <si>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</si>
  <si>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</si>
  <si>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</si>
  <si>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</si>
  <si>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</si>
  <si>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</si>
  <si>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</si>
  <si>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</si>
  <si>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</si>
  <si>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</si>
  <si>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</si>
  <si>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</si>
  <si>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</si>
  <si>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</si>
  <si>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</si>
  <si>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</si>
  <si>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</si>
  <si>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</si>
  <si>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</si>
  <si>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</si>
  <si>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</si>
  <si>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</si>
  <si>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</si>
  <si>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</si>
  <si>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</si>
  <si>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</si>
  <si>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</si>
  <si>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</si>
  <si>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</si>
  <si>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</si>
  <si>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</si>
  <si>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</si>
  <si>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</si>
  <si>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</si>
  <si>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</si>
  <si>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</si>
  <si>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</si>
  <si>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</si>
  <si>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</si>
  <si>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</si>
  <si>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</si>
  <si>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</si>
  <si>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</si>
  <si>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</si>
  <si>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</si>
  <si>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</si>
  <si>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</si>
  <si>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</si>
  <si>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</si>
  <si>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</si>
  <si>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</si>
  <si>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</si>
  <si>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</si>
  <si>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</si>
  <si>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</si>
  <si>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</si>
  <si>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</si>
  <si>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</si>
  <si>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</si>
  <si>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</si>
  <si>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</si>
  <si>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</si>
  <si>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</si>
  <si>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</si>
  <si>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</si>
  <si>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</si>
  <si>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</si>
  <si>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</si>
  <si>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</si>
  <si>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</si>
  <si>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</si>
  <si>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</si>
  <si>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</si>
  <si>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</si>
  <si>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</si>
  <si>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</si>
  <si>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</si>
  <si>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</si>
  <si>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</si>
  <si>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</si>
  <si>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</si>
  <si>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</si>
  <si>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</si>
  <si>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</si>
  <si>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</si>
  <si>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</si>
  <si>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</si>
  <si>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</si>
  <si>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</si>
  <si>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</si>
  <si>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</si>
  <si>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</si>
  <si>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</si>
  <si>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</si>
  <si>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</si>
  <si>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</si>
  <si>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</si>
  <si>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</si>
  <si>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</si>
  <si>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</si>
  <si>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</si>
  <si>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</si>
  <si>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</si>
  <si>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</si>
  <si>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</si>
  <si>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</si>
  <si>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</si>
  <si>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</si>
  <si>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</si>
  <si>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</si>
  <si>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</si>
  <si>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</si>
  <si>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</si>
  <si>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</si>
  <si>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</si>
  <si>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</si>
  <si>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</si>
  <si>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</si>
  <si>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</si>
  <si>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</si>
  <si>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</si>
  <si>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</si>
  <si>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</si>
  <si>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</si>
  <si>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</si>
  <si>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</si>
  <si>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</si>
  <si>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</si>
  <si>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</si>
  <si>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</si>
  <si>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</si>
  <si>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</si>
  <si>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</si>
  <si>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</si>
  <si>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</si>
  <si>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</si>
  <si>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</si>
  <si>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</si>
  <si>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</si>
  <si>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</si>
  <si>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</si>
  <si>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</si>
  <si>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</si>
  <si>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</si>
  <si>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</si>
  <si>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</si>
  <si>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</si>
  <si>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</si>
  <si>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</si>
  <si>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</si>
  <si>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</si>
  <si>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</si>
  <si>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</si>
  <si>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</si>
  <si>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</si>
  <si>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</si>
  <si>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</si>
  <si>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</si>
  <si>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</si>
  <si>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</si>
  <si>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</si>
  <si>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</si>
  <si>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</si>
  <si>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</si>
  <si>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</si>
  <si>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</si>
  <si>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</si>
  <si>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</si>
  <si>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</si>
  <si>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</si>
  <si>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</si>
  <si>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</si>
  <si>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</si>
  <si>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</si>
  <si>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</si>
  <si>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</si>
  <si>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</si>
  <si>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</si>
  <si>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</si>
  <si>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</si>
  <si>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</si>
  <si>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</si>
  <si>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</si>
  <si>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</si>
  <si>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</si>
  <si>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</si>
  <si>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</si>
  <si>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</si>
  <si>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</si>
  <si>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</si>
  <si>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</si>
  <si>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</si>
  <si>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</si>
  <si>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</si>
  <si>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</si>
  <si>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</si>
  <si>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</si>
  <si>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</si>
  <si>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</si>
  <si>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</si>
  <si>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</si>
  <si>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</si>
  <si>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</si>
  <si>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</si>
  <si>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</si>
  <si>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</si>
  <si>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</si>
  <si>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</si>
  <si>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</si>
  <si>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</si>
  <si>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</si>
  <si>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</si>
  <si>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</si>
  <si>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</si>
  <si>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</si>
  <si>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</si>
  <si>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</si>
  <si>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</si>
  <si>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</si>
  <si>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</si>
  <si>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</si>
  <si>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</si>
  <si>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</si>
  <si>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</si>
  <si>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</si>
  <si>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</si>
  <si>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</si>
  <si>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</si>
  <si>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</si>
  <si>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</si>
  <si>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</si>
  <si>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</si>
  <si>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</si>
  <si>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</si>
  <si>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</si>
  <si>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</si>
  <si>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</si>
  <si>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</si>
  <si>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</si>
  <si>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</si>
  <si>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</si>
  <si>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</si>
  <si>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</si>
  <si>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</si>
  <si>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</si>
  <si>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</si>
  <si>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</si>
  <si>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</si>
  <si>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</si>
  <si>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</si>
  <si>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</si>
  <si>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</si>
  <si>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</si>
  <si>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</si>
  <si>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</si>
  <si>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</si>
  <si>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</si>
  <si>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</si>
  <si>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</si>
  <si>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</si>
  <si>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</si>
  <si>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</si>
  <si>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</si>
  <si>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</si>
  <si>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</si>
  <si>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</si>
  <si>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</si>
  <si>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</si>
  <si>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</si>
  <si>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</si>
  <si>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</si>
  <si>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</si>
  <si>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</si>
  <si>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</si>
  <si>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</si>
  <si>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</si>
  <si>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</si>
  <si>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</si>
  <si>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</si>
  <si>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</si>
  <si>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</si>
  <si>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</si>
  <si>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</si>
  <si>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</si>
  <si>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</si>
  <si>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</si>
  <si>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</si>
  <si>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</si>
  <si>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</si>
  <si>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</si>
  <si>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</si>
  <si>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</si>
  <si>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</si>
  <si>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</si>
  <si>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</si>
  <si>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</si>
  <si>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</si>
  <si>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</si>
  <si>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</si>
  <si>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</si>
  <si>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</si>
  <si>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</si>
  <si>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</si>
  <si>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</si>
  <si>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</si>
  <si>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</si>
  <si>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</si>
  <si>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</si>
  <si>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</si>
  <si>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</si>
  <si>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</si>
  <si>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</si>
  <si>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</si>
  <si>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</si>
  <si>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</si>
  <si>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</si>
  <si>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</si>
  <si>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</si>
  <si>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</si>
  <si>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</si>
  <si>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</si>
  <si>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</si>
  <si>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</si>
  <si>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</si>
  <si>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</si>
  <si>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</si>
  <si>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</si>
  <si>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</si>
  <si>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</si>
  <si>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</si>
  <si>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</si>
  <si>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</si>
  <si>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</si>
  <si>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</si>
  <si>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</si>
  <si>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</si>
  <si>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</si>
  <si>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</si>
  <si>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</si>
  <si>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</si>
  <si>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</si>
  <si>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</si>
  <si>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</si>
  <si>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</si>
  <si>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</si>
  <si>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</si>
  <si>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</si>
  <si>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</si>
  <si>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</si>
  <si>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</si>
  <si>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</si>
  <si>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</si>
  <si>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</si>
  <si>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</si>
  <si>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</si>
  <si>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</si>
  <si>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</si>
  <si>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</si>
  <si>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</si>
  <si>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</si>
  <si>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</si>
  <si>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</si>
  <si>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</si>
  <si>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</si>
  <si>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</si>
  <si>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</si>
  <si>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</si>
  <si>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</si>
  <si>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</si>
  <si>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</si>
  <si>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</si>
  <si>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</si>
  <si>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</si>
  <si>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</si>
  <si>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</si>
  <si>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</si>
  <si>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</si>
  <si>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</si>
  <si>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</si>
  <si>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</si>
  <si>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</si>
  <si>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</si>
  <si>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</si>
  <si>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</si>
  <si>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</si>
  <si>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</si>
  <si>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</si>
  <si>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</si>
  <si>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</si>
  <si>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</si>
  <si>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</si>
  <si>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</si>
  <si>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</si>
  <si>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</si>
  <si>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</si>
  <si>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</si>
  <si>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</si>
  <si>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</si>
  <si>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</si>
  <si>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</si>
  <si>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</si>
  <si>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</si>
  <si>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</si>
  <si>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</si>
  <si>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</si>
  <si>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</si>
  <si>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</si>
  <si>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</si>
  <si>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</si>
  <si>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</si>
  <si>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</si>
  <si>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</si>
  <si>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</si>
  <si>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</si>
  <si>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</si>
  <si>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</si>
  <si>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</si>
  <si>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</si>
  <si>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</si>
  <si>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</si>
  <si>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</si>
  <si>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</si>
  <si>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</si>
  <si>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</si>
  <si>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</si>
  <si>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</si>
  <si>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</si>
  <si>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</si>
  <si>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</si>
  <si>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</si>
  <si>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</si>
  <si>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</si>
  <si>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</si>
  <si>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</si>
  <si>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</si>
  <si>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</si>
  <si>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</si>
  <si>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</si>
  <si>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</si>
  <si>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</si>
  <si>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</si>
  <si>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</si>
  <si>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</si>
  <si>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</si>
  <si>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</si>
  <si>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</si>
  <si>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</si>
  <si>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</si>
  <si>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</si>
  <si>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</si>
  <si>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</si>
  <si>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</si>
  <si>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</si>
  <si>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</si>
  <si>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</si>
  <si>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</si>
  <si>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</si>
  <si>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</si>
  <si>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</si>
  <si>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</si>
  <si>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</si>
  <si>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</si>
  <si>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</si>
  <si>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</si>
  <si>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</si>
  <si>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</si>
  <si>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</si>
  <si>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</si>
  <si>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</si>
  <si>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</si>
  <si>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</si>
  <si>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</si>
  <si>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</si>
  <si>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</si>
  <si>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</si>
  <si>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</si>
  <si>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</si>
  <si>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</si>
  <si>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</si>
  <si>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</si>
  <si>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</si>
  <si>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</si>
  <si>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</si>
  <si>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</si>
  <si>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</si>
  <si>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</si>
  <si>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</si>
  <si>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</si>
  <si>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</si>
  <si>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</si>
  <si>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</si>
  <si>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</si>
  <si>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</si>
  <si>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</si>
  <si>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</si>
  <si>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</si>
  <si>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</si>
  <si>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</si>
  <si>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</si>
  <si>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</si>
  <si>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</si>
  <si>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</si>
  <si>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</si>
  <si>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</si>
  <si>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</si>
  <si>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</si>
  <si>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</si>
  <si>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</si>
  <si>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</si>
  <si>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</si>
  <si>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</si>
  <si>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</si>
  <si>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</si>
  <si>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</si>
  <si>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</si>
  <si>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</si>
  <si>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</si>
  <si>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</si>
  <si>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</si>
  <si>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</si>
  <si>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</si>
  <si>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</si>
  <si>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</si>
  <si>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</si>
  <si>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</si>
  <si>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</si>
  <si>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</si>
  <si>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</si>
  <si>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</si>
  <si>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</si>
  <si>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</si>
  <si>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</si>
  <si>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</si>
  <si>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</si>
  <si>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</si>
  <si>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</si>
  <si>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</si>
  <si>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</si>
  <si>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</si>
  <si>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</si>
  <si>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</si>
  <si>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</si>
  <si>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</si>
  <si>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</si>
  <si>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</si>
  <si>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</si>
  <si>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</si>
  <si>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</si>
  <si>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</si>
  <si>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</si>
  <si>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</si>
  <si>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</si>
  <si>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</si>
  <si>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</si>
  <si>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</si>
  <si>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</si>
  <si>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</si>
  <si>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</si>
  <si>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</si>
  <si>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</si>
  <si>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</si>
  <si>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</si>
  <si>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</si>
  <si>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</si>
  <si>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</si>
  <si>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</si>
  <si>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</si>
  <si>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</si>
  <si>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</si>
  <si>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</si>
  <si>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</si>
  <si>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</si>
  <si>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</si>
  <si>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</si>
  <si>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</si>
  <si>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</si>
  <si>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</si>
  <si>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</si>
  <si>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</si>
  <si>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</si>
  <si>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</si>
  <si>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</si>
  <si>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</si>
  <si>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</si>
  <si>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</si>
  <si>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</si>
  <si>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</si>
  <si>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</si>
  <si>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</si>
  <si>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</si>
  <si>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</si>
  <si>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</si>
  <si>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</si>
  <si>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</si>
  <si>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</si>
  <si>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</si>
  <si>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</si>
  <si>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</si>
  <si>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</si>
  <si>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</si>
  <si>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</si>
  <si>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</si>
  <si>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</si>
  <si>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</si>
  <si>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</si>
  <si>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</si>
  <si>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</si>
  <si>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</si>
  <si>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</si>
  <si>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</si>
  <si>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</si>
  <si>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</si>
  <si>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</si>
  <si>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</si>
  <si>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</si>
  <si>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</si>
  <si>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</si>
  <si>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</si>
  <si>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</si>
  <si>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</si>
  <si>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</si>
  <si>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</si>
  <si>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</si>
  <si>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</si>
  <si>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</si>
  <si>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</si>
  <si>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</si>
  <si>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</si>
  <si>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</si>
  <si>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</si>
  <si>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</si>
  <si>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</si>
  <si>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</si>
  <si>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</si>
  <si>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</si>
  <si>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</si>
  <si>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</si>
  <si>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</si>
  <si>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</si>
  <si>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</si>
  <si>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</si>
  <si>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</si>
  <si>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</si>
  <si>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</si>
  <si>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</si>
  <si>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</si>
  <si>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</si>
  <si>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</si>
  <si>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</si>
  <si>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</si>
  <si>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</si>
  <si>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</si>
  <si>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</si>
  <si>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</si>
  <si>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</si>
  <si>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</si>
  <si>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</si>
  <si>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</si>
  <si>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</si>
  <si>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</si>
  <si>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</si>
  <si>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</si>
  <si>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</si>
  <si>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</si>
  <si>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</si>
  <si>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</si>
  <si>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</si>
  <si>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</si>
  <si>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</si>
  <si>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</si>
  <si>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</si>
  <si>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</si>
  <si>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</si>
  <si>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</si>
  <si>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</si>
  <si>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</si>
  <si>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</si>
  <si>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</si>
  <si>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</si>
  <si>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</si>
  <si>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</si>
  <si>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</si>
  <si>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</si>
  <si>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</si>
  <si>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</si>
  <si>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</si>
  <si>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</si>
  <si>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</si>
  <si>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</si>
  <si>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</si>
  <si>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</si>
  <si>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</si>
  <si>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</si>
  <si>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</si>
  <si>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</si>
  <si>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</si>
  <si>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</si>
  <si>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</si>
  <si>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</si>
  <si>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</si>
  <si>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</si>
  <si>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</si>
  <si>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</si>
  <si>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</si>
  <si>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</si>
  <si>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</si>
  <si>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</si>
  <si>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</si>
  <si>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</si>
  <si>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</si>
  <si>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</si>
  <si>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</si>
  <si>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</si>
  <si>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</si>
  <si>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</si>
  <si>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</si>
  <si>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</si>
  <si>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</si>
  <si>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</si>
  <si>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</si>
  <si>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</si>
  <si>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</si>
  <si>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</si>
  <si>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</si>
  <si>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</si>
  <si>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</si>
  <si>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</si>
  <si>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</si>
  <si>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</si>
  <si>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</si>
  <si>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</si>
  <si>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</si>
  <si>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</si>
  <si>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</si>
  <si>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</si>
  <si>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</si>
  <si>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</si>
  <si>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</si>
  <si>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</si>
  <si>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</si>
  <si>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</si>
  <si>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</si>
  <si>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</si>
  <si>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</si>
  <si>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</si>
  <si>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</si>
  <si>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</si>
  <si>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</si>
  <si>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</si>
  <si>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</si>
  <si>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</si>
  <si>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</si>
  <si>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</si>
  <si>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</si>
  <si>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</si>
  <si>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</si>
  <si>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</si>
  <si>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</si>
  <si>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</si>
  <si>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</si>
  <si>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</si>
  <si>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</si>
  <si>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</si>
  <si>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</si>
  <si>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</si>
  <si>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</si>
  <si>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</si>
  <si>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</si>
  <si>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</si>
  <si>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</si>
  <si>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</si>
  <si>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</si>
  <si>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</si>
  <si>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</si>
  <si>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</si>
  <si>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</si>
  <si>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</si>
  <si>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</si>
  <si>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</si>
  <si>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</si>
  <si>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</si>
  <si>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</si>
  <si>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</si>
  <si>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</si>
  <si>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</si>
  <si>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</si>
  <si>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</si>
  <si>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</si>
  <si>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</si>
  <si>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</si>
  <si>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</si>
  <si>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</si>
  <si>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</si>
  <si>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</si>
  <si>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</si>
  <si>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</si>
  <si>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</si>
  <si>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</si>
  <si>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</si>
  <si>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</si>
  <si>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</si>
  <si>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</si>
  <si>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</si>
  <si>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</si>
  <si>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</si>
  <si>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</si>
  <si>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</si>
  <si>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</si>
  <si>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</si>
  <si>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</si>
  <si>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</si>
  <si>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</si>
  <si>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</si>
  <si>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</si>
  <si>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</si>
  <si>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</si>
  <si>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</si>
  <si>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</si>
  <si>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</si>
  <si>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</si>
  <si>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</si>
  <si>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</si>
  <si>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</si>
  <si>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</si>
  <si>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</si>
  <si>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</si>
  <si>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</si>
  <si>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</si>
  <si>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</si>
  <si>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</si>
  <si>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</si>
  <si>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</si>
  <si>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</si>
  <si>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</si>
  <si>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</si>
  <si>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</si>
  <si>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</si>
  <si>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</si>
  <si>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</si>
  <si>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</si>
  <si>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</si>
  <si>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</si>
  <si>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</si>
  <si>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</si>
  <si>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</si>
  <si>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</si>
  <si>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</si>
  <si>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</si>
  <si>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</si>
  <si>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</si>
  <si>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</si>
  <si>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</si>
  <si>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</si>
  <si>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</si>
  <si>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</si>
  <si>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</si>
  <si>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</si>
  <si>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</si>
  <si>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</si>
  <si>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</si>
  <si>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</si>
  <si>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</si>
  <si>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</si>
  <si>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</si>
  <si>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</si>
  <si>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</si>
  <si>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</si>
  <si>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</si>
  <si>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</si>
  <si>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</si>
  <si>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</si>
  <si>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</si>
  <si>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</si>
  <si>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</si>
  <si>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</si>
  <si>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</si>
  <si>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</si>
  <si>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</si>
  <si>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</si>
  <si>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</si>
  <si>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</si>
  <si>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</si>
  <si>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</si>
  <si>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</si>
  <si>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</si>
  <si>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</si>
  <si>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</si>
  <si>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</si>
  <si>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</si>
  <si>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</si>
  <si>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</si>
  <si>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</si>
  <si>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</si>
  <si>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</si>
  <si>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</si>
  <si>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</si>
  <si>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</si>
  <si>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</si>
  <si>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</si>
  <si>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</si>
  <si>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</si>
  <si>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</si>
  <si>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</si>
  <si>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</si>
  <si>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</si>
  <si>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</si>
  <si>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</si>
  <si>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</si>
  <si>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</si>
  <si>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</si>
  <si>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</si>
  <si>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</si>
  <si>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</si>
  <si>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</si>
  <si>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</si>
  <si>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</si>
  <si>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</si>
  <si>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</si>
  <si>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</si>
  <si>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</si>
  <si>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</si>
  <si>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</si>
  <si>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</si>
  <si>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</si>
  <si>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</si>
  <si>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</si>
  <si>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</si>
  <si>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</si>
  <si>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</si>
  <si>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</si>
  <si>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</si>
  <si>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</si>
  <si>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</si>
  <si>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</si>
  <si>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</si>
  <si>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</si>
  <si>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</si>
  <si>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</si>
  <si>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</si>
  <si>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</si>
  <si>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</si>
  <si>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</si>
  <si>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</si>
  <si>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</si>
  <si>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</si>
  <si>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</si>
  <si>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</si>
  <si>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</si>
  <si>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</si>
  <si>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</si>
  <si>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</si>
  <si>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</si>
  <si>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</si>
  <si>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</si>
  <si>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</si>
  <si>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</si>
  <si>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</si>
  <si>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</si>
  <si>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</si>
  <si>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</si>
  <si>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</si>
  <si>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</si>
  <si>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</si>
  <si>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</si>
  <si>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</si>
  <si>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</si>
  <si>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</si>
  <si>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</si>
  <si>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</si>
  <si>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</si>
  <si>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</si>
  <si>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</si>
  <si>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</si>
  <si>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</si>
  <si>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</si>
  <si>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</si>
  <si>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</si>
  <si>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</si>
  <si>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</si>
  <si>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</si>
  <si>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</si>
  <si>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</si>
  <si>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</si>
  <si>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</si>
  <si>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</si>
  <si>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</si>
  <si>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</si>
  <si>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</si>
  <si>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</si>
  <si>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</si>
  <si>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</si>
  <si>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</si>
  <si>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</si>
  <si>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</si>
  <si>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</si>
  <si>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</si>
  <si>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</si>
  <si>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</si>
  <si>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</si>
  <si>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</si>
  <si>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</si>
  <si>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</si>
  <si>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</si>
  <si>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</si>
  <si>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</si>
  <si>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</si>
  <si>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</si>
  <si>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</si>
  <si>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</si>
  <si>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</si>
  <si>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</si>
  <si>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</si>
  <si>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</si>
  <si>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</si>
  <si>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</si>
  <si>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</si>
  <si>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</si>
  <si>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</si>
  <si>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</si>
  <si>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</si>
  <si>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</si>
  <si>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</si>
  <si>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</si>
  <si>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</si>
  <si>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</si>
  <si>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</si>
  <si>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</si>
  <si>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</si>
  <si>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</si>
  <si>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</si>
  <si>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</si>
  <si>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</si>
  <si>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</si>
  <si>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</si>
  <si>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</si>
  <si>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</si>
  <si>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</si>
  <si>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</si>
  <si>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</si>
  <si>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</si>
  <si>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</si>
  <si>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</si>
  <si>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</si>
  <si>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</si>
  <si>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</si>
  <si>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</si>
  <si>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</si>
  <si>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</si>
  <si>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</si>
  <si>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</si>
  <si>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</si>
  <si>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</si>
  <si>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</si>
  <si>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</si>
  <si>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</si>
  <si>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</si>
  <si>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</si>
  <si>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</si>
  <si>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</si>
  <si>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</si>
  <si>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</si>
  <si>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</si>
  <si>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</si>
  <si>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</si>
  <si>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</si>
  <si>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</si>
  <si>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</si>
  <si>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</si>
  <si>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</si>
  <si>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</si>
  <si>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</si>
  <si>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</si>
  <si>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</si>
  <si>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</si>
  <si>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</si>
  <si>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</si>
  <si>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</si>
  <si>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</si>
  <si>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</si>
  <si>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</si>
  <si>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</si>
  <si>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</si>
  <si>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</si>
  <si>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</si>
  <si>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</si>
  <si>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</si>
  <si>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</si>
  <si>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</si>
  <si>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</si>
  <si>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</si>
  <si>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</si>
  <si>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</si>
  <si>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</si>
  <si>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</si>
  <si>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</si>
  <si>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</si>
  <si>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</si>
  <si>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</si>
  <si>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</si>
  <si>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</si>
  <si>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</si>
  <si>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</si>
  <si>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</si>
  <si>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</si>
  <si>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</si>
  <si>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</si>
  <si>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</si>
  <si>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</si>
  <si>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</si>
  <si>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</si>
  <si>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</si>
  <si>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</si>
  <si>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</si>
  <si>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</si>
  <si>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</si>
  <si>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</si>
  <si>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</si>
  <si>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</si>
  <si>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</si>
  <si>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</si>
  <si>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</si>
  <si>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</si>
  <si>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</si>
  <si>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</si>
  <si>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</si>
  <si>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</si>
  <si>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</si>
  <si>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</si>
  <si>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</si>
  <si>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</si>
  <si>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</si>
  <si>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</si>
  <si>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</si>
  <si>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</si>
  <si>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</si>
  <si>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</si>
  <si>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</si>
  <si>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</si>
  <si>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</si>
  <si>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</si>
  <si>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</si>
  <si>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</si>
  <si>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</si>
  <si>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</si>
  <si>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</si>
  <si>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</si>
  <si>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</si>
  <si>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</si>
  <si>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</si>
  <si>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</si>
  <si>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</si>
  <si>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</si>
  <si>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</si>
  <si>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</si>
  <si>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</si>
  <si>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</si>
  <si>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</si>
  <si>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</si>
  <si>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</si>
  <si>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</si>
  <si>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</si>
  <si>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</si>
  <si>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</si>
  <si>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</si>
  <si>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</si>
  <si>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</si>
  <si>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</si>
  <si>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</si>
  <si>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</si>
  <si>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</si>
  <si>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</si>
  <si>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</si>
  <si>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</si>
  <si>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</si>
  <si>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</si>
  <si>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</si>
  <si>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</si>
  <si>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</si>
  <si>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</si>
  <si>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</si>
  <si>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</si>
  <si>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</si>
  <si>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</si>
  <si>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</si>
  <si>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</si>
  <si>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</si>
  <si>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</si>
  <si>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</si>
  <si>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</si>
  <si>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</si>
  <si>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</si>
  <si>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</si>
  <si>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</si>
  <si>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</si>
  <si>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</si>
  <si>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</si>
  <si>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</si>
  <si>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</si>
  <si>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</si>
  <si>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</si>
  <si>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</si>
  <si>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</si>
  <si>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</si>
  <si>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</si>
  <si>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</si>
  <si>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</si>
  <si>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</si>
  <si>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</si>
  <si>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</si>
  <si>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</si>
  <si>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</si>
  <si>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</si>
  <si>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</si>
  <si>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</si>
  <si>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</si>
  <si>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</si>
  <si>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</si>
  <si>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</si>
  <si>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</si>
  <si>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</si>
  <si>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</si>
  <si>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</si>
  <si>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</si>
  <si>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</si>
  <si>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</si>
  <si>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</si>
  <si>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</si>
  <si>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</si>
  <si>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</si>
  <si>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</si>
  <si>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</si>
  <si>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</si>
  <si>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</si>
  <si>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</si>
  <si>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</si>
  <si>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</si>
  <si>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</si>
  <si>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</si>
  <si>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</si>
  <si>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</si>
  <si>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</si>
  <si>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</si>
  <si>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</si>
  <si>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</si>
  <si>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</si>
  <si>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</si>
  <si>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</si>
  <si>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</si>
  <si>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</si>
  <si>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</si>
  <si>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</si>
  <si>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</si>
  <si>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</si>
  <si>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</si>
  <si>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</si>
  <si>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</si>
  <si>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</si>
  <si>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</si>
  <si>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</si>
  <si>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</si>
  <si>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</si>
  <si>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</si>
  <si>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</si>
  <si>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</si>
  <si>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</si>
  <si>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</si>
  <si>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</si>
  <si>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</si>
  <si>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</si>
  <si>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</si>
  <si>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</si>
  <si>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</si>
  <si>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</si>
  <si>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</si>
  <si>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</si>
  <si>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</si>
  <si>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</si>
  <si>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</si>
  <si>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</si>
  <si>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</si>
  <si>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</si>
  <si>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</si>
  <si>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</si>
  <si>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</si>
  <si>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</si>
  <si>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</si>
  <si>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</si>
  <si>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</si>
  <si>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</si>
  <si>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</si>
  <si>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</si>
  <si>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</si>
  <si>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</si>
  <si>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</si>
  <si>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</si>
  <si>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</si>
  <si>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</si>
  <si>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</si>
  <si>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</si>
  <si>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</si>
  <si>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</si>
  <si>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</si>
  <si>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</si>
  <si>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</si>
  <si>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</si>
  <si>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</si>
  <si>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</si>
  <si>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</si>
  <si>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</si>
  <si>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</si>
  <si>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</si>
  <si>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</si>
  <si>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</si>
  <si>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</si>
  <si>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</si>
  <si>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</si>
  <si>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</si>
  <si>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</si>
  <si>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</si>
  <si>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</si>
  <si>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</si>
  <si>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</si>
  <si>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</si>
  <si>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</si>
  <si>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</si>
  <si>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</si>
  <si>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</si>
  <si>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</si>
  <si>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</si>
  <si>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</si>
  <si>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</si>
  <si>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</si>
  <si>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</si>
  <si>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</si>
  <si>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</si>
  <si>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</si>
  <si>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</si>
  <si>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</si>
  <si>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</si>
  <si>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</si>
  <si>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</si>
  <si>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</si>
  <si>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</si>
  <si>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</si>
  <si>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</si>
  <si>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</si>
  <si>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</si>
  <si>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</si>
  <si>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</si>
  <si>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</si>
  <si>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</si>
  <si>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</si>
  <si>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</si>
  <si>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</si>
  <si>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</si>
  <si>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</si>
  <si>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</si>
  <si>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</si>
  <si>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</si>
  <si>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</si>
  <si>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</si>
  <si>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</si>
  <si>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</si>
  <si>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</si>
  <si>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</si>
  <si>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</si>
  <si>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</si>
  <si>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</si>
  <si>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</si>
  <si>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</si>
  <si>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</si>
  <si>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</si>
  <si>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</si>
  <si>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</si>
  <si>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</si>
  <si>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</si>
  <si>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</si>
  <si>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</si>
  <si>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</si>
  <si>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</si>
  <si>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</si>
  <si>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</si>
  <si>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</si>
  <si>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</si>
  <si>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</si>
  <si>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</si>
  <si>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</si>
  <si>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</si>
  <si>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</si>
  <si>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</si>
  <si>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</si>
  <si>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</si>
  <si>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</si>
  <si>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</si>
  <si>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</si>
  <si>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</si>
  <si>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</si>
  <si>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</si>
  <si>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</si>
  <si>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</si>
  <si>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</si>
  <si>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</si>
  <si>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</si>
  <si>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</si>
  <si>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</si>
  <si>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</si>
  <si>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</si>
  <si>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</si>
  <si>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</si>
  <si>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</si>
  <si>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</si>
  <si>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</si>
  <si>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</si>
  <si>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</si>
  <si>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</si>
  <si>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</si>
  <si>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</si>
  <si>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</si>
  <si>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</si>
  <si>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</si>
  <si>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</si>
  <si>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</si>
  <si>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</si>
  <si>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</si>
  <si>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</si>
  <si>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</si>
  <si>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</si>
  <si>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</si>
  <si>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</si>
  <si>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</si>
  <si>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</si>
  <si>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</si>
  <si>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</si>
  <si>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</si>
  <si>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</si>
  <si>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</si>
  <si>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</si>
  <si>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</si>
  <si>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</si>
  <si>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</si>
  <si>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</si>
  <si>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</si>
  <si>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</si>
  <si>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</si>
  <si>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</si>
  <si>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</si>
  <si>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</si>
  <si>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</si>
  <si>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</si>
  <si>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</si>
  <si>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</si>
  <si>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</si>
  <si>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</si>
  <si>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</si>
  <si>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</si>
  <si>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</si>
  <si>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</si>
  <si>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</si>
  <si>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</si>
  <si>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</si>
  <si>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</si>
  <si>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</si>
  <si>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</si>
  <si>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</si>
  <si>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</si>
  <si>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</si>
  <si>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</si>
  <si>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</si>
  <si>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</si>
  <si>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</si>
  <si>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</si>
  <si>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</si>
  <si>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</si>
  <si>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</si>
  <si>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</si>
  <si>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</si>
  <si>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</si>
  <si>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</si>
  <si>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</si>
  <si>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</si>
  <si>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</si>
  <si>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</si>
  <si>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</si>
  <si>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</si>
  <si>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</si>
  <si>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</si>
  <si>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</si>
  <si>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</si>
  <si>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</si>
  <si>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</si>
  <si>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</si>
  <si>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</si>
  <si>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</si>
  <si>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</si>
  <si>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</si>
  <si>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</si>
  <si>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</si>
  <si>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</si>
  <si>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</si>
  <si>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</si>
  <si>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</si>
  <si>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</si>
  <si>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</si>
  <si>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</si>
  <si>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</si>
  <si>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</si>
  <si>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</si>
  <si>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</si>
  <si>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</si>
  <si>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</si>
  <si>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</si>
  <si>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</si>
  <si>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</si>
  <si>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</si>
  <si>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</si>
  <si>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</si>
  <si>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</si>
  <si>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</si>
  <si>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</si>
  <si>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</si>
  <si>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</si>
  <si>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</si>
  <si>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</si>
  <si>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</si>
  <si>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</si>
  <si>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</si>
  <si>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</si>
  <si>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</si>
  <si>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</si>
  <si>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</si>
  <si>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</si>
  <si>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</si>
  <si>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</si>
  <si>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</si>
  <si>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</si>
  <si>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</si>
  <si>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</si>
  <si>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</si>
  <si>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</si>
  <si>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</si>
  <si>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</si>
  <si>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</si>
  <si>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</si>
  <si>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</si>
  <si>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</si>
  <si>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</si>
  <si>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</si>
  <si>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</si>
  <si>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</si>
  <si>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</si>
  <si>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</si>
  <si>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</si>
  <si>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</si>
  <si>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</si>
  <si>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</si>
  <si>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</si>
  <si>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</si>
  <si>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</si>
  <si>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</si>
  <si>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</si>
  <si>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</si>
  <si>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</si>
  <si>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</si>
  <si>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</si>
  <si>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</si>
  <si>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</si>
  <si>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</si>
  <si>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</si>
  <si>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</si>
  <si>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</si>
  <si>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</si>
  <si>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</si>
  <si>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</si>
  <si>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</si>
  <si>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</si>
  <si>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</si>
  <si>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</si>
  <si>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</si>
  <si>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</si>
  <si>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</si>
  <si>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</si>
  <si>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</si>
  <si>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</si>
  <si>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</si>
  <si>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</si>
  <si>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</si>
  <si>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</si>
  <si>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</si>
  <si>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</si>
  <si>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</si>
  <si>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</si>
  <si>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</si>
  <si>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</si>
  <si>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</si>
  <si>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</si>
  <si>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</si>
  <si>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</si>
  <si>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</si>
  <si>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</si>
  <si>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</si>
  <si>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</si>
  <si>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</si>
  <si>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</si>
  <si>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</si>
  <si>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</si>
  <si>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</si>
  <si>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</si>
  <si>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</si>
  <si>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</si>
  <si>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</si>
  <si>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</si>
  <si>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</si>
  <si>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</si>
  <si>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</si>
  <si>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</si>
  <si>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</si>
  <si>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</si>
  <si>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</si>
  <si>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</si>
  <si>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</si>
  <si>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</si>
  <si>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</si>
  <si>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</si>
  <si>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</si>
  <si>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</si>
  <si>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</si>
  <si>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</si>
  <si>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</si>
  <si>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</si>
  <si>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</si>
  <si>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</si>
  <si>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</si>
  <si>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</si>
  <si>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</si>
  <si>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</si>
  <si>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</si>
  <si>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</si>
  <si>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</si>
  <si>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</si>
  <si>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</si>
  <si>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</si>
  <si>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</si>
  <si>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</si>
  <si>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</si>
  <si>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</si>
  <si>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</si>
  <si>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</si>
  <si>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</si>
  <si>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</si>
  <si>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</si>
  <si>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</si>
  <si>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</si>
  <si>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</si>
  <si>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</si>
  <si>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</si>
  <si>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</si>
  <si>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</si>
  <si>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</si>
  <si>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</si>
  <si>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</si>
  <si>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</si>
  <si>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</si>
  <si>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</si>
  <si>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</si>
  <si>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</si>
  <si>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</si>
  <si>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</si>
  <si>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</si>
  <si>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</si>
  <si>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</si>
  <si>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</si>
  <si>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</si>
  <si>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</si>
  <si>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</si>
  <si>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</si>
  <si>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</si>
  <si>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</si>
  <si>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</si>
  <si>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</si>
  <si>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</si>
  <si>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</si>
  <si>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</si>
  <si>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</si>
  <si>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</si>
  <si>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</si>
  <si>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</si>
  <si>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</si>
  <si>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</si>
  <si>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</si>
  <si>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</si>
  <si>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</si>
  <si>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</si>
  <si>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</si>
  <si>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</si>
  <si>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</si>
  <si>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</si>
  <si>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</si>
  <si>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</si>
  <si>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</si>
  <si>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</si>
  <si>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</si>
  <si>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</si>
  <si>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</si>
  <si>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</si>
  <si>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</si>
  <si>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</si>
  <si>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</si>
  <si>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</si>
  <si>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</si>
  <si>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</si>
  <si>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</si>
  <si>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</si>
  <si>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</si>
  <si>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</si>
  <si>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</si>
  <si>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</si>
  <si>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</si>
  <si>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</si>
  <si>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</si>
  <si>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</si>
  <si>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</si>
  <si>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</si>
  <si>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</si>
  <si>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</si>
  <si>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</si>
  <si>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</si>
  <si>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</si>
  <si>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</si>
  <si>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</si>
  <si>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</si>
  <si>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</si>
  <si>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</si>
  <si>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</si>
  <si>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</si>
  <si>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</si>
  <si>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</si>
  <si>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</si>
  <si>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</si>
  <si>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</si>
  <si>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</si>
  <si>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</si>
  <si>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</si>
  <si>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</si>
  <si>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</si>
  <si>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</si>
  <si>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</si>
  <si>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</si>
  <si>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</si>
  <si>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</si>
  <si>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</si>
  <si>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</si>
  <si>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</si>
  <si>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</si>
  <si>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</si>
  <si>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</si>
  <si>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</si>
  <si>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</si>
  <si>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</si>
  <si>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</si>
  <si>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</si>
  <si>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</si>
  <si>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</si>
  <si>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</si>
  <si>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</si>
  <si>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</si>
  <si>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</si>
  <si>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</si>
  <si>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</si>
  <si>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</si>
  <si>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</si>
  <si>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</si>
  <si>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</si>
  <si>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</si>
  <si>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</si>
  <si>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</si>
  <si>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</si>
  <si>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</si>
  <si>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</si>
  <si>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</si>
  <si>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</si>
  <si>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</si>
  <si>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</si>
  <si>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</si>
  <si>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</si>
  <si>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</si>
  <si>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</si>
  <si>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</si>
  <si>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</si>
  <si>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</si>
  <si>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</si>
  <si>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</si>
  <si>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</si>
  <si>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</si>
  <si>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</si>
  <si>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</si>
  <si>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</si>
  <si>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</si>
  <si>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</si>
  <si>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</si>
  <si>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</si>
  <si>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</si>
  <si>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</si>
  <si>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</si>
  <si>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</si>
  <si>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</si>
  <si>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</si>
  <si>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</si>
  <si>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</si>
  <si>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</si>
  <si>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</si>
  <si>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</si>
  <si>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</si>
  <si>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</si>
  <si>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</si>
  <si>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</si>
  <si>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</si>
  <si>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</si>
  <si>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</si>
  <si>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</si>
  <si>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</si>
  <si>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</si>
  <si>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</si>
  <si>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</si>
  <si>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</si>
  <si>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</si>
  <si>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</si>
  <si>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</si>
  <si>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</si>
  <si>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</si>
  <si>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</si>
  <si>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</si>
  <si>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</si>
  <si>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</si>
  <si>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</si>
  <si>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</si>
  <si>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</si>
  <si>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</si>
  <si>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</si>
  <si>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</si>
  <si>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</si>
  <si>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</si>
  <si>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</si>
  <si>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</si>
  <si>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</si>
  <si>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</si>
  <si>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</si>
  <si>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</si>
  <si>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</si>
  <si>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</si>
  <si>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</si>
  <si>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</si>
  <si>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</si>
  <si>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</si>
  <si>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</si>
  <si>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</si>
  <si>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</si>
  <si>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</si>
  <si>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</si>
  <si>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</si>
  <si>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</si>
  <si>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</si>
  <si>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</si>
  <si>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</si>
  <si>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</si>
  <si>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</si>
  <si>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</si>
  <si>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</si>
  <si>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</si>
  <si>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</si>
  <si>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</si>
  <si>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</si>
  <si>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</si>
  <si>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</si>
  <si>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</si>
  <si>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</si>
  <si>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</si>
  <si>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</si>
  <si>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</si>
  <si>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</si>
  <si>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</si>
  <si>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</si>
  <si>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</si>
  <si>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</si>
  <si>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</si>
  <si>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</si>
  <si>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</si>
  <si>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</si>
  <si>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</si>
  <si>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</si>
  <si>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</si>
  <si>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</si>
  <si>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</si>
  <si>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</si>
  <si>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</si>
  <si>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</si>
  <si>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</si>
  <si>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</si>
  <si>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</si>
  <si>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</si>
  <si>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</si>
  <si>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</si>
  <si>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</si>
  <si>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</si>
  <si>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</si>
  <si>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</si>
  <si>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</si>
  <si>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</si>
  <si>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</si>
  <si>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</si>
  <si>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</si>
  <si>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</si>
  <si>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</si>
  <si>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</si>
  <si>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</si>
  <si>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</si>
  <si>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</si>
  <si>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</si>
  <si>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</si>
  <si>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</si>
  <si>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</si>
  <si>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</si>
  <si>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</si>
  <si>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</si>
  <si>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</si>
  <si>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</si>
  <si>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</si>
  <si>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</si>
  <si>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</si>
  <si>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</si>
  <si>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</si>
  <si>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</si>
  <si>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</si>
  <si>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</si>
  <si>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</si>
  <si>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</si>
  <si>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</si>
  <si>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</si>
  <si>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</si>
  <si>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</si>
  <si>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</si>
  <si>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</si>
  <si>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</si>
  <si>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</si>
  <si>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</si>
  <si>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</si>
  <si>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</si>
  <si>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</si>
  <si>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</si>
  <si>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</si>
  <si>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</si>
  <si>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</si>
  <si>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</si>
  <si>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</si>
  <si>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</si>
  <si>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</si>
  <si>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</si>
  <si>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</si>
  <si>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</si>
  <si>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</si>
  <si>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</si>
  <si>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</si>
  <si>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</si>
  <si>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</si>
  <si>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</si>
  <si>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</si>
  <si>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</si>
  <si>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</si>
  <si>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</si>
  <si>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</si>
  <si>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</si>
  <si>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</si>
  <si>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</si>
  <si>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</si>
  <si>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</si>
  <si>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</si>
  <si>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</si>
  <si>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</si>
  <si>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</si>
  <si>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</si>
  <si>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</si>
  <si>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</si>
  <si>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</si>
  <si>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</si>
  <si>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</si>
  <si>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</si>
  <si>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</si>
  <si>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</si>
  <si>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</si>
  <si>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</si>
  <si>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</si>
  <si>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</si>
  <si>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</si>
  <si>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</si>
  <si>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</si>
  <si>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</si>
  <si>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</si>
  <si>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</si>
  <si>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</si>
  <si>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</si>
  <si>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</si>
  <si>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</si>
  <si>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</si>
  <si>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</si>
  <si>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</si>
  <si>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</si>
  <si>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</si>
  <si>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</si>
  <si>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</si>
  <si>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</si>
  <si>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</si>
  <si>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</si>
  <si>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</si>
  <si>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</si>
  <si>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</si>
  <si>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</si>
  <si>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</si>
  <si>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</si>
  <si>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</si>
  <si>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</si>
  <si>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</si>
  <si>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</si>
  <si>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</si>
  <si>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</si>
  <si>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</si>
  <si>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</si>
  <si>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</si>
  <si>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</si>
  <si>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</si>
  <si>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</si>
  <si>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</si>
  <si>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</si>
  <si>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</si>
  <si>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</si>
  <si>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</si>
  <si>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</si>
  <si>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</si>
  <si>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</si>
  <si>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</si>
  <si>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</si>
  <si>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</si>
  <si>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</si>
  <si>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</si>
  <si>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</si>
  <si>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</si>
  <si>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</si>
  <si>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</si>
  <si>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</si>
  <si>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</si>
  <si>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</si>
  <si>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</si>
  <si>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</si>
  <si>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</si>
  <si>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</si>
  <si>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</si>
  <si>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</si>
  <si>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</si>
  <si>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</si>
  <si>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</si>
  <si>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</si>
  <si>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</si>
  <si>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</si>
  <si>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</si>
  <si>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</si>
  <si>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</si>
  <si>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</si>
  <si>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</si>
  <si>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</si>
  <si>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</si>
  <si>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</si>
  <si>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</si>
  <si>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</si>
  <si>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</si>
  <si>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</si>
  <si>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</si>
  <si>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</si>
  <si>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</si>
  <si>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</si>
  <si>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</si>
  <si>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</si>
  <si>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</si>
  <si>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</si>
  <si>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</si>
  <si>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</si>
  <si>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</si>
  <si>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</si>
  <si>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</si>
  <si>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</si>
  <si>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</si>
  <si>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</si>
  <si>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</si>
  <si>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</si>
  <si>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</si>
  <si>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</si>
  <si>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</si>
  <si>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</si>
  <si>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</si>
  <si>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</si>
  <si>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</si>
  <si>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</si>
  <si>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</si>
  <si>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</si>
  <si>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</si>
  <si>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</si>
  <si>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</si>
  <si>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</si>
  <si>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</si>
  <si>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</si>
  <si>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</si>
  <si>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</si>
  <si>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</si>
  <si>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</si>
  <si>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</si>
  <si>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</si>
  <si>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</si>
  <si>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</si>
  <si>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</si>
  <si>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</si>
  <si>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</si>
  <si>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</si>
  <si>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</si>
  <si>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</si>
  <si>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</si>
  <si>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</si>
  <si>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</si>
  <si>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</si>
  <si>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</si>
  <si>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</si>
  <si>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</si>
  <si>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</si>
  <si>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</si>
  <si>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</si>
  <si>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</si>
  <si>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</si>
  <si>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</si>
  <si>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</si>
  <si>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</si>
  <si>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</si>
  <si>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</si>
  <si>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</si>
  <si>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</si>
  <si>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</si>
  <si>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</si>
  <si>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</si>
  <si>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</si>
  <si>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</si>
  <si>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</si>
  <si>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</si>
  <si>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</si>
  <si>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</si>
  <si>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</si>
  <si>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</si>
  <si>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</si>
  <si>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</si>
  <si>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</si>
  <si>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</si>
  <si>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</si>
  <si>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</si>
  <si>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</si>
  <si>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</si>
  <si>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</si>
  <si>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</si>
  <si>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</si>
  <si>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</si>
  <si>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</si>
  <si>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</si>
  <si>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</si>
  <si>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</si>
  <si>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</si>
  <si>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</si>
  <si>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</si>
  <si>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</si>
  <si>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</si>
  <si>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</si>
  <si>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</si>
  <si>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</si>
  <si>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</si>
  <si>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</si>
  <si>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</si>
  <si>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</si>
  <si>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</si>
  <si>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</si>
  <si>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</si>
  <si>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</si>
  <si>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</si>
  <si>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</si>
  <si>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</si>
  <si>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</si>
  <si>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</si>
  <si>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</si>
  <si>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</si>
  <si>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</si>
  <si>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</si>
  <si>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</si>
  <si>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</si>
  <si>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</si>
  <si>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</si>
  <si>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</si>
  <si>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</si>
  <si>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</si>
  <si>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</si>
  <si>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</si>
  <si>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</si>
  <si>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</si>
  <si>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</si>
  <si>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</si>
  <si>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</si>
  <si>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</si>
  <si>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</si>
  <si>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</si>
  <si>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</si>
  <si>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</si>
  <si>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</si>
  <si>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</si>
  <si>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</si>
  <si>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</si>
  <si>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</si>
  <si>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</si>
  <si>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</si>
  <si>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</si>
  <si>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</si>
  <si>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</si>
  <si>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</si>
  <si>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</si>
  <si>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</si>
  <si>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</si>
  <si>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</si>
  <si>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</si>
  <si>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</si>
  <si>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</si>
  <si>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</si>
  <si>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</si>
  <si>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</si>
  <si>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</si>
  <si>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</si>
  <si>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</si>
  <si>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</si>
  <si>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</si>
  <si>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</si>
  <si>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</si>
  <si>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</si>
  <si>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</si>
  <si>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</si>
  <si>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</si>
  <si>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</si>
  <si>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</si>
  <si>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</si>
  <si>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</si>
  <si>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</si>
  <si>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</si>
  <si>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</si>
  <si>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</si>
  <si>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</si>
  <si>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</si>
  <si>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</si>
  <si>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</si>
  <si>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</si>
  <si>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</si>
  <si>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</si>
  <si>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</si>
  <si>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</si>
  <si>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</si>
  <si>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</si>
  <si>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</si>
  <si>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</si>
  <si>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</si>
  <si>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</si>
  <si>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</si>
  <si>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</si>
  <si>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</si>
  <si>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</si>
  <si>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</si>
  <si>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</si>
  <si>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</si>
  <si>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</si>
  <si>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</si>
  <si>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</si>
  <si>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</si>
  <si>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</si>
  <si>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</si>
  <si>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</si>
  <si>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</si>
  <si>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</si>
  <si>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</si>
  <si>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</si>
  <si>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</si>
  <si>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</si>
  <si>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</si>
  <si>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</si>
  <si>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</si>
  <si>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</si>
  <si>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</si>
  <si>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</si>
  <si>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</si>
  <si>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</si>
  <si>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</si>
  <si>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</si>
  <si>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</si>
  <si>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</si>
  <si>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</si>
  <si>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</si>
  <si>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</si>
  <si>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</si>
  <si>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</si>
  <si>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</si>
  <si>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</si>
  <si>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</si>
  <si>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</si>
  <si>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</si>
  <si>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</si>
  <si>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</si>
  <si>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</si>
  <si>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</si>
  <si>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</si>
  <si>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</si>
  <si>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</si>
  <si>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</si>
  <si>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</si>
  <si>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</si>
  <si>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</si>
  <si>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</si>
  <si>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</si>
  <si>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</si>
  <si>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</si>
  <si>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</si>
  <si>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</si>
  <si>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</si>
  <si>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</si>
  <si>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</si>
  <si>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</si>
  <si>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</si>
  <si>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</si>
  <si>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</si>
  <si>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</si>
  <si>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</si>
  <si>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</si>
  <si>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</si>
  <si>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</si>
  <si>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</si>
  <si>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</si>
  <si>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</si>
  <si>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</si>
  <si>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</si>
  <si>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</si>
  <si>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</si>
  <si>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</si>
  <si>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</si>
  <si>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</si>
  <si>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</si>
  <si>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</si>
  <si>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</si>
  <si>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</si>
  <si>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</si>
  <si>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</si>
  <si>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</si>
  <si>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</si>
  <si>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</si>
  <si>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</si>
  <si>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</si>
  <si>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</si>
  <si>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</si>
  <si>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</si>
  <si>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</si>
  <si>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</si>
  <si>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</si>
  <si>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</si>
  <si>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</si>
  <si>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</si>
  <si>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</si>
  <si>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</si>
  <si>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</si>
  <si>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</si>
  <si>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</si>
  <si>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</si>
  <si>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</si>
  <si>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</si>
  <si>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</si>
  <si>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</si>
  <si>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</si>
  <si>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</si>
  <si>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</si>
  <si>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</si>
  <si>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</si>
  <si>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</si>
  <si>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</si>
  <si>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</si>
  <si>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</si>
  <si>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</si>
  <si>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</si>
  <si>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</si>
  <si>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</si>
  <si>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</si>
  <si>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</si>
  <si>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</si>
  <si>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</si>
  <si>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</si>
  <si>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</si>
  <si>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</si>
  <si>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</si>
  <si>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</si>
  <si>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</si>
  <si>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</si>
  <si>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</si>
  <si>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</si>
  <si>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</si>
  <si>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</si>
  <si>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</si>
  <si>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</si>
  <si>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</si>
  <si>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</si>
  <si>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</si>
  <si>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</si>
  <si>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</si>
  <si>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</si>
  <si>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</si>
  <si>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</si>
  <si>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</si>
  <si>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</si>
  <si>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</si>
  <si>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</si>
  <si>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</si>
  <si>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</si>
  <si>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</si>
  <si>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</si>
  <si>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</si>
  <si>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</si>
  <si>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</si>
  <si>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</si>
  <si>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</si>
  <si>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</si>
  <si>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</si>
  <si>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</si>
  <si>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</si>
  <si>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</si>
  <si>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</si>
  <si>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</si>
  <si>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</si>
  <si>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</si>
  <si>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</si>
  <si>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</si>
  <si>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</si>
  <si>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</si>
  <si>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</si>
  <si>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</si>
  <si>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</si>
  <si>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</si>
  <si>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</si>
  <si>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</si>
  <si>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</si>
  <si>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</si>
  <si>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</si>
  <si>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</si>
  <si>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</si>
  <si>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</si>
  <si>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</si>
  <si>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</si>
  <si>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</si>
  <si>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</si>
  <si>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</si>
  <si>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</si>
  <si>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</si>
  <si>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</si>
  <si>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</si>
  <si>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</si>
  <si>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</si>
  <si>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</si>
  <si>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</si>
  <si>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</si>
  <si>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</si>
  <si>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</si>
  <si>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</si>
  <si>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</si>
  <si>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</si>
  <si>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</si>
  <si>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</si>
  <si>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</si>
  <si>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</si>
  <si>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</si>
  <si>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</si>
  <si>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</si>
  <si>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</si>
  <si>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</si>
  <si>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</si>
  <si>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</si>
  <si>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</si>
  <si>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</si>
  <si>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</si>
  <si>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</si>
  <si>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</si>
  <si>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</si>
  <si>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</si>
  <si>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</si>
  <si>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</si>
  <si>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</si>
  <si>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</si>
  <si>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</si>
  <si>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</si>
  <si>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</si>
  <si>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</si>
  <si>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</si>
  <si>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</si>
  <si>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</si>
  <si>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</si>
  <si>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</si>
  <si>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</si>
  <si>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</si>
  <si>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</si>
  <si>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</si>
  <si>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</si>
  <si>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</si>
  <si>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</si>
  <si>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</si>
  <si>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</si>
  <si>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</si>
  <si>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</si>
  <si>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</si>
  <si>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</si>
  <si>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</si>
  <si>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</si>
  <si>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</si>
  <si>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</si>
  <si>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</si>
  <si>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</si>
  <si>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</si>
  <si>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</si>
  <si>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</si>
  <si>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</si>
  <si>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</si>
  <si>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</si>
  <si>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</si>
  <si>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</si>
  <si>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</si>
  <si>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</si>
  <si>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</si>
  <si>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</si>
  <si>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</si>
  <si>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</si>
  <si>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</si>
  <si>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</si>
  <si>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</si>
  <si>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</si>
  <si>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</si>
  <si>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</si>
  <si>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</si>
  <si>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</si>
  <si>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</si>
  <si>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</si>
  <si>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</si>
  <si>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</si>
  <si>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</si>
  <si>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</si>
  <si>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</si>
  <si>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</si>
  <si>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</si>
  <si>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</si>
  <si>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</si>
  <si>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</si>
  <si>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</si>
  <si>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</si>
  <si>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</si>
  <si>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</si>
  <si>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</si>
  <si>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</si>
  <si>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</si>
  <si>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</si>
  <si>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</si>
  <si>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</si>
  <si>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</si>
  <si>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</si>
  <si>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</si>
  <si>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</si>
  <si>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</si>
  <si>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</si>
  <si>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</si>
  <si>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</si>
  <si>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</si>
  <si>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</si>
  <si>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</si>
  <si>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</si>
  <si>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</si>
  <si>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</si>
  <si>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</si>
  <si>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</si>
  <si>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</si>
  <si>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</si>
  <si>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</si>
  <si>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</si>
  <si>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</si>
  <si>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</si>
  <si>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</si>
  <si>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</si>
  <si>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</si>
  <si>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</si>
  <si>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</si>
  <si>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</si>
  <si>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</si>
  <si>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</si>
  <si>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</si>
  <si>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</si>
  <si>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</si>
  <si>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</si>
  <si>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</si>
  <si>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</si>
  <si>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</si>
  <si>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</si>
  <si>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</si>
  <si>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</si>
  <si>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</si>
  <si>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</si>
  <si>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</si>
  <si>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</si>
  <si>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</si>
  <si>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</si>
  <si>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</si>
  <si>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</si>
  <si>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</si>
  <si>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</si>
  <si>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</si>
  <si>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</si>
  <si>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</si>
  <si>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</si>
  <si>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</si>
  <si>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</si>
  <si>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</si>
  <si>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</si>
  <si>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</si>
  <si>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</si>
  <si>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</si>
  <si>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</si>
  <si>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</si>
  <si>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</si>
  <si>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</si>
  <si>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</si>
  <si>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</si>
  <si>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</si>
  <si>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</si>
  <si>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</si>
  <si>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</si>
  <si>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</si>
  <si>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</si>
  <si>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</si>
  <si>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</si>
  <si>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</si>
  <si>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</si>
  <si>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</si>
  <si>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</si>
  <si>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</si>
  <si>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</si>
  <si>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</si>
  <si>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</si>
  <si>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</si>
  <si>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</si>
  <si>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</si>
  <si>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</si>
  <si>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</si>
  <si>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</si>
  <si>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</si>
  <si>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</si>
  <si>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</si>
  <si>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</si>
  <si>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</si>
  <si>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</si>
  <si>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</si>
  <si>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</si>
  <si>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</si>
  <si>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</si>
  <si>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</si>
  <si>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</si>
  <si>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</si>
  <si>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</si>
  <si>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</si>
  <si>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</si>
  <si>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</si>
  <si>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</si>
  <si>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</si>
  <si>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</si>
  <si>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</si>
  <si>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</si>
  <si>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</si>
  <si>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</si>
  <si>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</si>
  <si>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</si>
  <si>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</si>
  <si>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</si>
  <si>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</si>
  <si>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</si>
  <si>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</si>
  <si>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</si>
  <si>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</si>
  <si>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</si>
  <si>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</si>
  <si>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</si>
  <si>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</si>
  <si>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</si>
  <si>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</si>
  <si>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</si>
  <si>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</si>
  <si>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</si>
  <si>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</si>
  <si>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</si>
  <si>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</si>
  <si>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</si>
  <si>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</si>
  <si>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</si>
  <si>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</si>
  <si>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</si>
  <si>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</si>
  <si>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</si>
  <si>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</si>
  <si>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</si>
  <si>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</si>
  <si>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</si>
  <si>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</si>
  <si>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</si>
  <si>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</si>
  <si>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</si>
  <si>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</si>
  <si>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</si>
  <si>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</si>
  <si>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</si>
  <si>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</si>
  <si>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</si>
  <si>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</si>
  <si>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</si>
  <si>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</si>
  <si>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</si>
  <si>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</si>
  <si>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</si>
  <si>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</si>
  <si>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</si>
  <si>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</si>
  <si>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</si>
  <si>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</si>
  <si>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</si>
  <si>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</si>
  <si>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</si>
  <si>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</si>
  <si>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</si>
  <si>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</si>
  <si>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</si>
  <si>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</si>
  <si>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</si>
  <si>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</si>
  <si>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</si>
  <si>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</si>
  <si>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</si>
  <si>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</si>
  <si>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</si>
  <si>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</si>
  <si>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</si>
  <si>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</si>
  <si>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</si>
  <si>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</si>
  <si>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</si>
  <si>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</si>
  <si>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</si>
  <si>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</si>
  <si>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</si>
  <si>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</si>
  <si>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</si>
  <si>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</si>
  <si>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</si>
  <si>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</si>
  <si>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</si>
  <si>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</si>
  <si>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</si>
  <si>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</si>
  <si>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</si>
  <si>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</si>
  <si>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</si>
  <si>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</si>
  <si>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</si>
  <si>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</si>
  <si>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</si>
  <si>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</si>
  <si>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</si>
  <si>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</si>
  <si>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</si>
  <si>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</si>
  <si>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</si>
  <si>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</si>
  <si>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</si>
  <si>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</si>
  <si>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</si>
  <si>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</si>
  <si>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</si>
  <si>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</si>
  <si>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</si>
  <si>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</si>
  <si>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</si>
  <si>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</si>
  <si>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</si>
  <si>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</si>
  <si>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</si>
  <si>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</si>
  <si>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</si>
  <si>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</si>
  <si>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</si>
  <si>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</si>
  <si>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</si>
  <si>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</si>
  <si>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</si>
  <si>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</si>
  <si>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</si>
  <si>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</si>
  <si>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</si>
  <si>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</si>
  <si>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</si>
  <si>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</si>
  <si>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</si>
  <si>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</si>
  <si>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</si>
  <si>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</si>
  <si>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</si>
  <si>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</si>
  <si>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</si>
  <si>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</si>
  <si>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</si>
  <si>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</si>
  <si>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</si>
  <si>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</si>
  <si>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</si>
  <si>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</si>
  <si>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</si>
  <si>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</si>
  <si>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</si>
  <si>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</si>
  <si>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</si>
  <si>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</si>
  <si>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</si>
  <si>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</si>
  <si>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</si>
  <si>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</si>
  <si>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</si>
  <si>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</si>
  <si>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</si>
  <si>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</si>
  <si>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</si>
  <si>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</si>
  <si>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</si>
  <si>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</si>
  <si>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</si>
  <si>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</si>
  <si>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</si>
  <si>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</si>
  <si>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</si>
  <si>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</si>
  <si>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</si>
  <si>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</si>
  <si>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</si>
  <si>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</si>
  <si>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</si>
  <si>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</si>
  <si>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</si>
  <si>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</si>
  <si>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</si>
  <si>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</si>
  <si>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</si>
  <si>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</si>
  <si>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</si>
  <si>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</si>
  <si>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</si>
  <si>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</si>
  <si>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</si>
  <si>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</si>
  <si>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</si>
  <si>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</si>
  <si>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</si>
  <si>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</si>
  <si>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</si>
  <si>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</si>
  <si>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</si>
  <si>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</si>
  <si>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</si>
  <si>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</si>
  <si>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</si>
  <si>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</si>
  <si>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</si>
  <si>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</si>
  <si>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</si>
  <si>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</si>
  <si>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</si>
  <si>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</si>
  <si>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</si>
  <si>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</si>
  <si>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</si>
  <si>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</si>
  <si>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</si>
  <si>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</si>
  <si>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</si>
  <si>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</si>
  <si>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</si>
  <si>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</si>
  <si>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</si>
  <si>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</si>
  <si>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</si>
  <si>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</si>
  <si>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</si>
  <si>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</si>
  <si>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</si>
  <si>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</si>
  <si>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</si>
  <si>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</si>
  <si>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</si>
  <si>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</si>
  <si>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</si>
  <si>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</si>
  <si>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</si>
  <si>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</si>
  <si>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</si>
  <si>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</si>
  <si>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</si>
  <si>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</si>
  <si>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</si>
  <si>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</si>
  <si>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</si>
  <si>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</si>
  <si>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</si>
  <si>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</si>
  <si>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</si>
  <si>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</si>
  <si>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</si>
  <si>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</si>
  <si>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</si>
  <si>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</si>
  <si>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</si>
  <si>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</si>
  <si>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</si>
  <si>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</si>
  <si>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</si>
  <si>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</si>
  <si>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</si>
  <si>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</si>
  <si>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</si>
  <si>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</si>
  <si>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</si>
  <si>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</si>
  <si>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</si>
  <si>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</si>
  <si>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</si>
  <si>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</si>
  <si>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</si>
  <si>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</si>
  <si>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</si>
  <si>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</si>
  <si>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</si>
  <si>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</si>
  <si>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</si>
  <si>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</si>
  <si>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</si>
  <si>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</si>
  <si>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</si>
  <si>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</si>
  <si>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</si>
  <si>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</si>
  <si>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</si>
  <si>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</si>
  <si>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</si>
  <si>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</si>
  <si>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</si>
  <si>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</si>
  <si>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</si>
  <si>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</si>
  <si>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</si>
  <si>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</si>
  <si>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</si>
  <si>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</si>
  <si>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</si>
  <si>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</si>
  <si>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</si>
  <si>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</si>
  <si>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</si>
  <si>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</si>
  <si>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</si>
  <si>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</si>
  <si>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</si>
  <si>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</si>
  <si>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</si>
  <si>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</si>
  <si>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</si>
  <si>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</si>
  <si>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</si>
  <si>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</si>
  <si>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</si>
  <si>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</si>
  <si>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</si>
  <si>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</si>
  <si>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</si>
  <si>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</si>
  <si>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</si>
  <si>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</si>
  <si>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</si>
  <si>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</si>
  <si>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</si>
  <si>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</si>
  <si>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</si>
  <si>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</si>
  <si>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</si>
  <si>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</si>
  <si>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</si>
  <si>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</si>
  <si>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</si>
  <si>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</si>
  <si>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</si>
  <si>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</si>
  <si>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</si>
  <si>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</si>
  <si>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</si>
  <si>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</si>
  <si>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</si>
  <si>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</si>
  <si>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</si>
  <si>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</si>
  <si>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</si>
  <si>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</si>
  <si>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</si>
  <si>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</si>
  <si>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</si>
  <si>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</si>
  <si>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</si>
  <si>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</si>
  <si>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</si>
  <si>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</si>
  <si>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</si>
  <si>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</si>
  <si>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</si>
  <si>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</si>
  <si>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</si>
  <si>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</si>
  <si>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</si>
  <si>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</si>
  <si>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</si>
  <si>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</si>
  <si>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</si>
  <si>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</si>
  <si>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</si>
  <si>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</si>
  <si>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</si>
  <si>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</si>
  <si>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</si>
  <si>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</si>
  <si>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</si>
  <si>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</si>
  <si>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</si>
  <si>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</si>
  <si>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</si>
  <si>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</si>
  <si>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</si>
  <si>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</si>
  <si>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</si>
  <si>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</si>
  <si>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</si>
  <si>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</si>
  <si>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</si>
  <si>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</si>
  <si>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</si>
  <si>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</si>
  <si>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</si>
  <si>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</si>
  <si>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</si>
  <si>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</si>
  <si>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</si>
  <si>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</si>
  <si>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</si>
  <si>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</si>
  <si>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</si>
  <si>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</si>
  <si>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</si>
  <si>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</si>
  <si>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</si>
  <si>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</si>
  <si>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</si>
  <si>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</si>
  <si>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</si>
  <si>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</si>
  <si>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</si>
  <si>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</si>
  <si>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</si>
  <si>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</si>
  <si>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</si>
  <si>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</si>
  <si>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</si>
  <si>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</si>
  <si>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</si>
  <si>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</si>
  <si>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</si>
  <si>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</si>
  <si>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</si>
  <si>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</si>
  <si>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</si>
  <si>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</si>
  <si>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</si>
  <si>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</si>
  <si>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</si>
  <si>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</si>
  <si>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</si>
  <si>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</si>
  <si>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</si>
  <si>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</si>
  <si>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</si>
  <si>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</si>
  <si>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</si>
  <si>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</si>
  <si>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</si>
  <si>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</si>
  <si>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</si>
  <si>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</si>
  <si>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</si>
  <si>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</si>
  <si>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</si>
  <si>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</si>
  <si>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</si>
  <si>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</si>
  <si>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</si>
  <si>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</si>
  <si>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</si>
  <si>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</si>
  <si>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</si>
  <si>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</si>
  <si>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</si>
  <si>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</si>
  <si>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</si>
  <si>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</si>
  <si>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</si>
  <si>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</si>
  <si>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</si>
  <si>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</si>
  <si>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</si>
  <si>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</si>
  <si>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</si>
  <si>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</si>
  <si>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</si>
  <si>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</si>
  <si>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</si>
  <si>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</si>
  <si>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</si>
  <si>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</si>
  <si>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</si>
  <si>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</si>
  <si>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</si>
  <si>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</si>
  <si>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</si>
  <si>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</si>
  <si>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</si>
  <si>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</si>
  <si>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</si>
  <si>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</si>
  <si>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</si>
  <si>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</si>
  <si>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</si>
  <si>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</si>
  <si>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</si>
  <si>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</si>
  <si>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</si>
  <si>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</si>
  <si>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</si>
  <si>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</si>
  <si>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</si>
  <si>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</si>
  <si>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</si>
  <si>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</si>
  <si>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</si>
  <si>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</si>
  <si>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</si>
  <si>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</si>
  <si>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</si>
  <si>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</si>
  <si>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</si>
  <si>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</si>
  <si>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</si>
  <si>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</si>
  <si>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</si>
  <si>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</si>
  <si>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</si>
  <si>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</si>
  <si>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</si>
  <si>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</si>
  <si>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</si>
  <si>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</si>
  <si>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</si>
  <si>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</si>
  <si>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</si>
  <si>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</si>
  <si>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</si>
  <si>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</si>
  <si>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</si>
  <si>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</si>
  <si>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</si>
  <si>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</si>
  <si>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</si>
  <si>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</si>
  <si>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</si>
  <si>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</si>
  <si>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</si>
  <si>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</si>
  <si>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</si>
  <si>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</si>
  <si>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</si>
  <si>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</si>
  <si>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</si>
  <si>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</si>
  <si>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</si>
  <si>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</si>
  <si>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</si>
  <si>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</si>
  <si>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</si>
  <si>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</si>
  <si>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</si>
  <si>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</si>
  <si>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</si>
  <si>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</si>
  <si>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</si>
  <si>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</si>
  <si>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</si>
  <si>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</si>
  <si>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</si>
  <si>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</si>
  <si>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</si>
  <si>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</si>
  <si>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</si>
  <si>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</si>
  <si>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</si>
  <si>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</si>
  <si>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</si>
  <si>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</si>
  <si>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</si>
  <si>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</si>
  <si>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</si>
  <si>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</si>
  <si>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</si>
  <si>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</si>
  <si>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</si>
  <si>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</si>
  <si>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</si>
  <si>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</si>
  <si>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</si>
  <si>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</si>
  <si>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</si>
  <si>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</si>
  <si>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</si>
  <si>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</si>
  <si>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</si>
  <si>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</si>
  <si>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</si>
  <si>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</si>
  <si>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</si>
  <si>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</si>
  <si>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</si>
  <si>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</si>
  <si>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</si>
  <si>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</si>
  <si>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</si>
  <si>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</si>
  <si>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</si>
  <si>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</si>
  <si>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</si>
  <si>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</si>
  <si>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</si>
  <si>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</si>
  <si>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</si>
  <si>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</si>
  <si>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</si>
  <si>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</si>
  <si>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</si>
  <si>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</si>
  <si>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</si>
  <si>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</si>
  <si>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</si>
  <si>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</si>
  <si>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</si>
  <si>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</si>
  <si>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</si>
  <si>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</si>
  <si>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</si>
  <si>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</si>
  <si>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</si>
  <si>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</si>
  <si>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</si>
  <si>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</si>
  <si>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</si>
  <si>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</si>
  <si>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</si>
  <si>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</si>
  <si>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</si>
  <si>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</si>
  <si>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</si>
  <si>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</si>
  <si>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</si>
  <si>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</si>
  <si>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</si>
  <si>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</si>
  <si>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</si>
  <si>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</si>
  <si>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</si>
  <si>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</si>
  <si>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</si>
  <si>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</si>
  <si>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</si>
  <si>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</si>
  <si>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</si>
  <si>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</si>
  <si>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</si>
  <si>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</si>
  <si>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</si>
  <si>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</si>
  <si>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</si>
  <si>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</si>
  <si>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</si>
  <si>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</si>
  <si>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</si>
  <si>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</si>
  <si>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</si>
  <si>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</si>
  <si>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</si>
  <si>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</si>
  <si>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</si>
  <si>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</si>
  <si>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</si>
  <si>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</si>
  <si>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</si>
  <si>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</si>
  <si>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</si>
  <si>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</si>
  <si>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</si>
  <si>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</si>
  <si>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</si>
  <si>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</si>
  <si>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</si>
  <si>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</si>
  <si>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</si>
  <si>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</si>
  <si>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</si>
  <si>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</si>
  <si>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</si>
  <si>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</si>
  <si>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</si>
  <si>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</si>
  <si>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</si>
  <si>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</si>
  <si>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</si>
  <si>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</si>
  <si>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</si>
  <si>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</si>
  <si>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</si>
  <si>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</si>
  <si>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</si>
  <si>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</si>
  <si>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</si>
  <si>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</si>
  <si>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</si>
  <si>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</si>
  <si>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</si>
  <si>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</si>
  <si>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</si>
  <si>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</si>
  <si>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</si>
  <si>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</si>
  <si>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</si>
  <si>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</si>
  <si>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</si>
  <si>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</si>
  <si>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</si>
  <si>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</si>
  <si>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</si>
  <si>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A78343977</t>
  </si>
  <si>
    <t>GENERAL DE SERVICIOS ITV, S.A.</t>
  </si>
  <si>
    <t>Agencias de Viaje</t>
  </si>
  <si>
    <t>B81041444</t>
  </si>
  <si>
    <t>APPLUS ITEUVE TECHNOLOGY, S.L.</t>
  </si>
  <si>
    <t>B35232370</t>
  </si>
  <si>
    <t>GRUAS LAS PALMAS, S.L.</t>
  </si>
  <si>
    <t>B76219914</t>
  </si>
  <si>
    <t>JUST INCOMING SERVICES, S.L.U.</t>
  </si>
  <si>
    <t>Adquisición Libro Consulta ("Guía de Fiscalización de Entidades Locales") para el Servicio de Contratación</t>
  </si>
  <si>
    <t>A58417346</t>
  </si>
  <si>
    <t>WOLTERS KLUWER ESPAÑA, S.A.</t>
  </si>
  <si>
    <t>Suscripción a Revista de Urbanismo y Edificación para el Servicio de Planeamiento</t>
  </si>
  <si>
    <t>A81962201</t>
  </si>
  <si>
    <t>EDITORIAL ARANZADI, S.A.</t>
  </si>
  <si>
    <t>Reparación sistema armarios Archivo General</t>
  </si>
  <si>
    <t>B35404896</t>
  </si>
  <si>
    <t>EUN SISTEMAS, S.L.</t>
  </si>
  <si>
    <t>Material de Oficina</t>
  </si>
  <si>
    <t>Reciclaje de Envases Ligeros</t>
  </si>
  <si>
    <t>MICRODISK SUMINISTROS INFORMÁTICOS, S.L.</t>
  </si>
  <si>
    <t>A35009620</t>
  </si>
  <si>
    <t>MARTINEZ CANO CANARIAS, S.A.</t>
  </si>
  <si>
    <t>Postales</t>
  </si>
  <si>
    <t>A83052407</t>
  </si>
  <si>
    <t>SOCIEDAD ESTATAL CORREOS Y TELÉGRAFOS, S.A.</t>
  </si>
  <si>
    <t>Reparación de Mobiliario (Tapizado de 44 sillas)</t>
  </si>
  <si>
    <t>B35982784</t>
  </si>
  <si>
    <t>TAPIZADOS HECTOR DIAZ, S.L.</t>
  </si>
  <si>
    <t>La prestación incluye tasas por lo que no es posible determinar con exactitud el precio e impuesto globlales</t>
  </si>
  <si>
    <t>Inspección Técnica de 57 Vehículos</t>
  </si>
  <si>
    <t>Inspección Técnica de 4 Vehículos</t>
  </si>
  <si>
    <t>Transporte de vehículo GC3825AZ para su baja definitiva</t>
  </si>
  <si>
    <t>Reparación de Mobiliario (Tapizado de 6 sillas)</t>
  </si>
  <si>
    <t>B35982785</t>
  </si>
  <si>
    <t>Adquisición Cajas Especiales de conservación de documentos y fundas</t>
  </si>
  <si>
    <t>Control de Plagas en Centro Nrtra Sra. Fátima</t>
  </si>
  <si>
    <t>A79384525</t>
  </si>
  <si>
    <t>ILUNION LIMPIEZA Y MEDIO AMBIENTE, S.A.</t>
  </si>
  <si>
    <t>Limpieza Vehículos Protocolo Festividad 08/09</t>
  </si>
  <si>
    <t>A79384526</t>
  </si>
  <si>
    <t>42865063D</t>
  </si>
  <si>
    <t>ENRIQUE VEGAS FLOR</t>
  </si>
  <si>
    <t>Exento IGIC</t>
  </si>
  <si>
    <t>AAGG001</t>
  </si>
  <si>
    <t>AAGG002</t>
  </si>
  <si>
    <t>AAGG003</t>
  </si>
  <si>
    <t>AAGG004</t>
  </si>
  <si>
    <t>AAGG005</t>
  </si>
  <si>
    <t>AAGG006</t>
  </si>
  <si>
    <t>AAGG007</t>
  </si>
  <si>
    <t>AAGG008</t>
  </si>
  <si>
    <t>AAGG009</t>
  </si>
  <si>
    <t>AAGG010</t>
  </si>
  <si>
    <t>AAGG011</t>
  </si>
  <si>
    <t>AAGG012</t>
  </si>
  <si>
    <t>AAGG013</t>
  </si>
  <si>
    <t>AAGG014</t>
  </si>
  <si>
    <t>AAGG015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</si>
</sst>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7">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177</v>
      </c>
      <c r="D11" s="28"/>
      <c r="E11" s="23"/>
      <c r="F11" s="23"/>
      <c r="G11" s="23"/>
      <c r="H11" s="23"/>
      <c r="I11" s="23"/>
      <c r="J11" s="23"/>
      <c r="K11" s="23"/>
      <c r="AA11" s="68" t="s">
        <v>233</v>
      </c>
      <c r="AB11" s="65" t="str">
        <f>C11</f>
        <v>SERVICIO DE ASUNTOS GENERALES</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AAGG</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6" priority="9">
      <formula>ISBLANK(C4)</formula>
    </cfRule>
  </conditionalFormatting>
  <conditionalFormatting sqref="C7">
    <cfRule type="expression" dxfId="35" priority="8">
      <formula>ISBLANK(C7)</formula>
    </cfRule>
  </conditionalFormatting>
  <conditionalFormatting sqref="C12">
    <cfRule type="expression" dxfId="34" priority="7">
      <formula>ISBLANK(C12)</formula>
    </cfRule>
  </conditionalFormatting>
  <conditionalFormatting sqref="C6">
    <cfRule type="expression" dxfId="33" priority="6">
      <formula>ISBLANK(C6)</formula>
    </cfRule>
  </conditionalFormatting>
  <conditionalFormatting sqref="C11">
    <cfRule type="expression" dxfId="32" priority="5">
      <formula>ISBLANK(C11)</formula>
    </cfRule>
  </conditionalFormatting>
  <conditionalFormatting sqref="C5">
    <cfRule type="expression" dxfId="31" priority="4">
      <formula>ISBLANK(C5)</formula>
    </cfRule>
  </conditionalFormatting>
  <conditionalFormatting sqref="C8">
    <cfRule type="expression" dxfId="30" priority="3">
      <formula>ISBLANK($C$8)</formula>
    </cfRule>
  </conditionalFormatting>
  <conditionalFormatting sqref="C9">
    <cfRule type="expression" dxfId="29" priority="2">
      <formula>ISBLANK($C$9)</formula>
    </cfRule>
  </conditionalFormatting>
  <conditionalFormatting sqref="C10">
    <cfRule type="expression" dxfId="28"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70" zoomScaleNormal="70" workbookViewId="0">
      <pane ySplit="1" topLeftCell="A2" activePane="bottomLeft" state="frozen"/>
      <selection pane="bottomLeft" activeCell="D10" sqref="D10"/>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45.75" thickBot="1" x14ac:dyDescent="0.3">
      <c r="A2" s="43" t="s">
        <v>19999</v>
      </c>
      <c r="B2" s="44" t="s">
        <v>127</v>
      </c>
      <c r="C2" s="43" t="s">
        <v>19397</v>
      </c>
      <c r="D2" s="44"/>
      <c r="E2" s="43" t="s">
        <v>19985</v>
      </c>
      <c r="F2" s="43" t="s">
        <v>16832</v>
      </c>
      <c r="G2" s="43" t="s">
        <v>19335</v>
      </c>
      <c r="H2" s="46">
        <v>10</v>
      </c>
      <c r="I2" s="47">
        <f>2596.94/1.07</f>
        <v>2427.0467289719627</v>
      </c>
      <c r="J2" s="47">
        <f>2596.94-I2</f>
        <v>169.89327102803736</v>
      </c>
      <c r="K2" s="47">
        <f>2596.94/1.07</f>
        <v>2427.0467289719627</v>
      </c>
      <c r="L2" s="47">
        <f>2596.94-K2</f>
        <v>169.89327102803736</v>
      </c>
      <c r="M2" s="43" t="s">
        <v>19952</v>
      </c>
      <c r="N2" s="48">
        <v>43175</v>
      </c>
      <c r="O2" s="44" t="s">
        <v>123</v>
      </c>
      <c r="P2" s="48"/>
      <c r="Q2" s="48"/>
      <c r="R2" s="48"/>
      <c r="S2" s="48"/>
      <c r="T2" s="43" t="s">
        <v>19955</v>
      </c>
      <c r="U2" s="43" t="s">
        <v>19956</v>
      </c>
      <c r="V2" s="43" t="s">
        <v>19569</v>
      </c>
      <c r="W2" s="48"/>
      <c r="X2" s="43" t="s">
        <v>19984</v>
      </c>
      <c r="Y2" s="121" t="str">
        <f>IF(ISBLANK(A2),"",CONCATENATE($BF$10,"-",MID($BF$9,3,2),"-M_",A2))</f>
        <v>AAGG-18-M_AAGG001</v>
      </c>
      <c r="Z2" s="45" t="str">
        <f>IF(ISBLANK(B2),"",VLOOKUP(B2,$BM$2:$BN$5,2,FALSE))</f>
        <v>E</v>
      </c>
      <c r="AA2" s="55" t="str">
        <f>UPPER(IF(ISBLANK(V2),"ES",V2))</f>
        <v>ES</v>
      </c>
      <c r="AB2" s="57">
        <f t="shared" ref="AB2" si="0">IF(ISBLANK(O2),"2",VLOOKUP(O2,$BK$2:$BL$3,2,FALSE))</f>
        <v>2</v>
      </c>
      <c r="AC2" s="55" t="str">
        <f t="shared" ref="AC2" si="1">IF(ISBLANK(X2),"Sin observaciones",X2)</f>
        <v>La prestación incluye tasas por lo que no es posible determinar con exactitud el precio e impuesto globlales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C</v>
      </c>
      <c r="AJ2" s="116">
        <f>ROUND(SUM(I2+J2),0)</f>
        <v>2597</v>
      </c>
      <c r="AK2" s="116">
        <f>ROUND(H2,0)</f>
        <v>10</v>
      </c>
      <c r="AL2" s="116">
        <f>ROUND(SUM(K2+L2),0)</f>
        <v>2597</v>
      </c>
      <c r="AM2" s="119">
        <f>IF(ISBLANK(W2),N2,W2)</f>
        <v>43175</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30.75" thickBot="1" x14ac:dyDescent="0.3">
      <c r="A3" s="43" t="s">
        <v>20000</v>
      </c>
      <c r="B3" s="44" t="s">
        <v>127</v>
      </c>
      <c r="C3" s="43" t="s">
        <v>19397</v>
      </c>
      <c r="D3" s="44"/>
      <c r="E3" s="43" t="s">
        <v>19986</v>
      </c>
      <c r="F3" s="43" t="s">
        <v>16832</v>
      </c>
      <c r="G3" s="43" t="s">
        <v>19335</v>
      </c>
      <c r="H3" s="46">
        <v>1</v>
      </c>
      <c r="I3" s="47">
        <v>164.16</v>
      </c>
      <c r="J3" s="47">
        <v>10.37</v>
      </c>
      <c r="K3" s="47">
        <v>164.16</v>
      </c>
      <c r="L3" s="47">
        <v>10.37</v>
      </c>
      <c r="M3" s="43" t="s">
        <v>19952</v>
      </c>
      <c r="N3" s="48">
        <v>43178</v>
      </c>
      <c r="O3" s="44" t="s">
        <v>123</v>
      </c>
      <c r="P3" s="48"/>
      <c r="Q3" s="48"/>
      <c r="R3" s="48"/>
      <c r="S3" s="48"/>
      <c r="T3" s="43" t="s">
        <v>19958</v>
      </c>
      <c r="U3" s="43" t="s">
        <v>19959</v>
      </c>
      <c r="V3" s="43" t="s">
        <v>19569</v>
      </c>
      <c r="W3" s="48"/>
      <c r="X3" s="43"/>
      <c r="Y3" s="121" t="str">
        <f t="shared" ref="Y3:Y66" si="2">IF(ISBLANK(A3),"",CONCATENATE($BF$10,"-",MID($BF$9,3,2),"-M_",A3))</f>
        <v>AAGG-18-M_AAGG002</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C</v>
      </c>
      <c r="AJ3" s="116">
        <f t="shared" ref="AJ3:AJ66" si="13">ROUND(SUM(I3+J3),0)</f>
        <v>175</v>
      </c>
      <c r="AK3" s="116">
        <f t="shared" ref="AK3:AK66" si="14">ROUND(H3,0)</f>
        <v>1</v>
      </c>
      <c r="AL3" s="116">
        <f t="shared" ref="AL3:AL66" si="15">ROUND(SUM(K3+L3),0)</f>
        <v>175</v>
      </c>
      <c r="AM3" s="119">
        <f t="shared" ref="AM3:AM66" si="16">IF(ISBLANK(W3),N3,W3)</f>
        <v>43178</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30.75" thickBot="1" x14ac:dyDescent="0.3">
      <c r="A4" s="43" t="s">
        <v>20001</v>
      </c>
      <c r="B4" s="44" t="s">
        <v>127</v>
      </c>
      <c r="C4" s="43" t="s">
        <v>19397</v>
      </c>
      <c r="D4" s="44"/>
      <c r="E4" s="43" t="s">
        <v>19987</v>
      </c>
      <c r="F4" s="43" t="s">
        <v>7082</v>
      </c>
      <c r="G4" s="43" t="s">
        <v>19335</v>
      </c>
      <c r="H4" s="46">
        <v>0.03</v>
      </c>
      <c r="I4" s="47">
        <v>150</v>
      </c>
      <c r="J4" s="47">
        <v>4.5</v>
      </c>
      <c r="K4" s="47">
        <v>150</v>
      </c>
      <c r="L4" s="47">
        <v>4.5</v>
      </c>
      <c r="M4" s="43" t="s">
        <v>19952</v>
      </c>
      <c r="N4" s="48">
        <v>43178</v>
      </c>
      <c r="O4" s="44" t="s">
        <v>123</v>
      </c>
      <c r="P4" s="48"/>
      <c r="Q4" s="48"/>
      <c r="R4" s="48"/>
      <c r="S4" s="48"/>
      <c r="T4" s="43" t="s">
        <v>19960</v>
      </c>
      <c r="U4" s="43" t="s">
        <v>19961</v>
      </c>
      <c r="V4" s="43" t="s">
        <v>19569</v>
      </c>
      <c r="W4" s="48"/>
      <c r="X4" s="43"/>
      <c r="Y4" s="121" t="str">
        <f t="shared" si="2"/>
        <v>AAGG-18-M_AAGG003</v>
      </c>
      <c r="Z4" s="45" t="str">
        <f t="shared" si="3"/>
        <v>E</v>
      </c>
      <c r="AA4" s="55" t="str">
        <f t="shared" si="4"/>
        <v>ES</v>
      </c>
      <c r="AB4" s="57">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C</v>
      </c>
      <c r="AJ4" s="116">
        <f t="shared" si="13"/>
        <v>155</v>
      </c>
      <c r="AK4" s="116">
        <f t="shared" si="14"/>
        <v>0</v>
      </c>
      <c r="AL4" s="116">
        <f t="shared" si="15"/>
        <v>155</v>
      </c>
      <c r="AM4" s="119">
        <f t="shared" si="16"/>
        <v>43178</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30.75" thickBot="1" x14ac:dyDescent="0.3">
      <c r="A5" s="43" t="s">
        <v>20002</v>
      </c>
      <c r="B5" s="44" t="s">
        <v>127</v>
      </c>
      <c r="C5" s="43" t="s">
        <v>19397</v>
      </c>
      <c r="D5" s="44"/>
      <c r="E5" s="43" t="s">
        <v>19957</v>
      </c>
      <c r="F5" s="43" t="s">
        <v>15964</v>
      </c>
      <c r="G5" s="43" t="s">
        <v>19335</v>
      </c>
      <c r="H5" s="46">
        <v>8</v>
      </c>
      <c r="I5" s="47">
        <v>230.5</v>
      </c>
      <c r="J5" s="47">
        <v>0.01</v>
      </c>
      <c r="K5" s="47">
        <v>230.5</v>
      </c>
      <c r="L5" s="47">
        <v>0.01</v>
      </c>
      <c r="M5" s="43" t="s">
        <v>19952</v>
      </c>
      <c r="N5" s="48">
        <v>43224</v>
      </c>
      <c r="O5" s="44" t="s">
        <v>123</v>
      </c>
      <c r="P5" s="48"/>
      <c r="Q5" s="48"/>
      <c r="R5" s="48"/>
      <c r="S5" s="48"/>
      <c r="T5" s="43" t="s">
        <v>19962</v>
      </c>
      <c r="U5" s="43" t="s">
        <v>19963</v>
      </c>
      <c r="V5" s="43" t="s">
        <v>19569</v>
      </c>
      <c r="W5" s="48"/>
      <c r="X5" s="43" t="s">
        <v>19998</v>
      </c>
      <c r="Y5" s="121" t="str">
        <f t="shared" si="2"/>
        <v>AAGG-18-M_AAGG004</v>
      </c>
      <c r="Z5" s="45" t="str">
        <f t="shared" si="3"/>
        <v>E</v>
      </c>
      <c r="AA5" s="55" t="str">
        <f t="shared" si="4"/>
        <v>ES</v>
      </c>
      <c r="AB5" s="57">
        <f t="shared" si="5"/>
        <v>2</v>
      </c>
      <c r="AC5" s="55" t="str">
        <f t="shared" si="6"/>
        <v>Exento IGIC</v>
      </c>
      <c r="AD5" s="106" t="str">
        <f t="shared" si="7"/>
        <v>35</v>
      </c>
      <c r="AE5" s="106" t="str">
        <f t="shared" si="8"/>
        <v>E</v>
      </c>
      <c r="AF5" s="113" t="str">
        <f t="shared" si="9"/>
        <v/>
      </c>
      <c r="AG5" s="113" t="str">
        <f t="shared" si="10"/>
        <v>NO</v>
      </c>
      <c r="AH5" s="113" t="str">
        <f t="shared" si="11"/>
        <v>O</v>
      </c>
      <c r="AI5" s="113" t="str">
        <f t="shared" si="12"/>
        <v>C</v>
      </c>
      <c r="AJ5" s="116">
        <f t="shared" si="13"/>
        <v>231</v>
      </c>
      <c r="AK5" s="116">
        <f t="shared" si="14"/>
        <v>8</v>
      </c>
      <c r="AL5" s="116">
        <f t="shared" si="15"/>
        <v>231</v>
      </c>
      <c r="AM5" s="119">
        <f t="shared" si="16"/>
        <v>43224</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20003</v>
      </c>
      <c r="B6" s="44" t="s">
        <v>128</v>
      </c>
      <c r="C6" s="43" t="s">
        <v>19397</v>
      </c>
      <c r="D6" s="44" t="s">
        <v>130</v>
      </c>
      <c r="E6" s="43" t="s">
        <v>19964</v>
      </c>
      <c r="F6" s="43" t="s">
        <v>2930</v>
      </c>
      <c r="G6" s="43" t="s">
        <v>19335</v>
      </c>
      <c r="H6" s="46">
        <v>0.03</v>
      </c>
      <c r="I6" s="47">
        <v>145.6</v>
      </c>
      <c r="J6" s="47">
        <v>0.01</v>
      </c>
      <c r="K6" s="47">
        <v>145.6</v>
      </c>
      <c r="L6" s="47">
        <v>0.01</v>
      </c>
      <c r="M6" s="43" t="s">
        <v>19952</v>
      </c>
      <c r="N6" s="48">
        <v>43236</v>
      </c>
      <c r="O6" s="44" t="s">
        <v>123</v>
      </c>
      <c r="P6" s="48"/>
      <c r="Q6" s="48"/>
      <c r="R6" s="48"/>
      <c r="S6" s="48"/>
      <c r="T6" s="43" t="s">
        <v>19965</v>
      </c>
      <c r="U6" s="43" t="s">
        <v>19966</v>
      </c>
      <c r="V6" s="43" t="s">
        <v>19569</v>
      </c>
      <c r="W6" s="48"/>
      <c r="X6" s="43" t="s">
        <v>19998</v>
      </c>
      <c r="Y6" s="121" t="str">
        <f t="shared" si="2"/>
        <v>AAGG-18-M_AAGG005</v>
      </c>
      <c r="Z6" s="45" t="str">
        <f t="shared" si="3"/>
        <v>C</v>
      </c>
      <c r="AA6" s="55" t="str">
        <f t="shared" si="4"/>
        <v>ES</v>
      </c>
      <c r="AB6" s="57">
        <f t="shared" si="5"/>
        <v>2</v>
      </c>
      <c r="AC6" s="55" t="str">
        <f t="shared" si="6"/>
        <v>Exento IGIC</v>
      </c>
      <c r="AD6" s="106" t="str">
        <f t="shared" si="7"/>
        <v>35</v>
      </c>
      <c r="AE6" s="106" t="str">
        <f t="shared" si="8"/>
        <v>C</v>
      </c>
      <c r="AF6" s="113" t="str">
        <f t="shared" si="9"/>
        <v>4</v>
      </c>
      <c r="AG6" s="113" t="str">
        <f t="shared" si="10"/>
        <v>NO</v>
      </c>
      <c r="AH6" s="113" t="str">
        <f t="shared" si="11"/>
        <v>O</v>
      </c>
      <c r="AI6" s="113" t="str">
        <f t="shared" si="12"/>
        <v>C</v>
      </c>
      <c r="AJ6" s="116">
        <f t="shared" si="13"/>
        <v>146</v>
      </c>
      <c r="AK6" s="116">
        <f t="shared" si="14"/>
        <v>0</v>
      </c>
      <c r="AL6" s="116">
        <f t="shared" si="15"/>
        <v>146</v>
      </c>
      <c r="AM6" s="119">
        <f t="shared" si="16"/>
        <v>43236</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45.75" thickBot="1" x14ac:dyDescent="0.3">
      <c r="A7" s="43" t="s">
        <v>20004</v>
      </c>
      <c r="B7" s="44" t="s">
        <v>128</v>
      </c>
      <c r="C7" s="43" t="s">
        <v>19397</v>
      </c>
      <c r="D7" s="44" t="s">
        <v>130</v>
      </c>
      <c r="E7" s="43" t="s">
        <v>19967</v>
      </c>
      <c r="F7" s="43" t="s">
        <v>2966</v>
      </c>
      <c r="G7" s="43" t="s">
        <v>19335</v>
      </c>
      <c r="H7" s="46">
        <v>7</v>
      </c>
      <c r="I7" s="47">
        <v>440.38</v>
      </c>
      <c r="J7" s="47">
        <v>0.01</v>
      </c>
      <c r="K7" s="47">
        <v>440.38</v>
      </c>
      <c r="L7" s="47">
        <v>0.01</v>
      </c>
      <c r="M7" s="43" t="s">
        <v>19952</v>
      </c>
      <c r="N7" s="48">
        <v>43262</v>
      </c>
      <c r="O7" s="44" t="s">
        <v>123</v>
      </c>
      <c r="P7" s="48"/>
      <c r="Q7" s="48"/>
      <c r="R7" s="48"/>
      <c r="S7" s="48"/>
      <c r="T7" s="43" t="s">
        <v>19968</v>
      </c>
      <c r="U7" s="43" t="s">
        <v>19969</v>
      </c>
      <c r="V7" s="43" t="s">
        <v>19569</v>
      </c>
      <c r="W7" s="48"/>
      <c r="X7" s="43" t="s">
        <v>19998</v>
      </c>
      <c r="Y7" s="121" t="str">
        <f t="shared" si="2"/>
        <v>AAGG-18-M_AAGG006</v>
      </c>
      <c r="Z7" s="45" t="str">
        <f t="shared" si="3"/>
        <v>C</v>
      </c>
      <c r="AA7" s="55" t="str">
        <f t="shared" si="4"/>
        <v>ES</v>
      </c>
      <c r="AB7" s="57">
        <f t="shared" si="5"/>
        <v>2</v>
      </c>
      <c r="AC7" s="55" t="str">
        <f t="shared" si="6"/>
        <v>Exento IGIC</v>
      </c>
      <c r="AD7" s="106" t="str">
        <f t="shared" si="7"/>
        <v>35</v>
      </c>
      <c r="AE7" s="106" t="str">
        <f t="shared" si="8"/>
        <v>C</v>
      </c>
      <c r="AF7" s="113" t="str">
        <f t="shared" si="9"/>
        <v>4</v>
      </c>
      <c r="AG7" s="113" t="str">
        <f t="shared" si="10"/>
        <v>NO</v>
      </c>
      <c r="AH7" s="113" t="str">
        <f t="shared" si="11"/>
        <v>O</v>
      </c>
      <c r="AI7" s="113" t="str">
        <f t="shared" si="12"/>
        <v>C</v>
      </c>
      <c r="AJ7" s="116">
        <f t="shared" si="13"/>
        <v>440</v>
      </c>
      <c r="AK7" s="116">
        <f t="shared" si="14"/>
        <v>7</v>
      </c>
      <c r="AL7" s="116">
        <f t="shared" si="15"/>
        <v>440</v>
      </c>
      <c r="AM7" s="119">
        <f t="shared" si="16"/>
        <v>43262</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30.75" thickBot="1" x14ac:dyDescent="0.3">
      <c r="A8" s="43" t="s">
        <v>20005</v>
      </c>
      <c r="B8" s="44" t="s">
        <v>127</v>
      </c>
      <c r="C8" s="43" t="s">
        <v>19397</v>
      </c>
      <c r="D8" s="44"/>
      <c r="E8" s="43" t="s">
        <v>19970</v>
      </c>
      <c r="F8" s="43" t="s">
        <v>15480</v>
      </c>
      <c r="G8" s="43" t="s">
        <v>19335</v>
      </c>
      <c r="H8" s="46">
        <v>0.03</v>
      </c>
      <c r="I8" s="47">
        <v>498.31</v>
      </c>
      <c r="J8" s="47">
        <v>0.01</v>
      </c>
      <c r="K8" s="47">
        <v>498.31</v>
      </c>
      <c r="L8" s="47">
        <v>0.01</v>
      </c>
      <c r="M8" s="43" t="s">
        <v>19952</v>
      </c>
      <c r="N8" s="48">
        <v>43265</v>
      </c>
      <c r="O8" s="44" t="s">
        <v>123</v>
      </c>
      <c r="P8" s="48"/>
      <c r="Q8" s="48"/>
      <c r="R8" s="48"/>
      <c r="S8" s="48"/>
      <c r="T8" s="43" t="s">
        <v>19971</v>
      </c>
      <c r="U8" s="43" t="s">
        <v>19972</v>
      </c>
      <c r="V8" s="43" t="s">
        <v>19569</v>
      </c>
      <c r="W8" s="48"/>
      <c r="X8" s="43" t="s">
        <v>19998</v>
      </c>
      <c r="Y8" s="121" t="str">
        <f t="shared" si="2"/>
        <v>AAGG-18-M_AAGG007</v>
      </c>
      <c r="Z8" s="45" t="str">
        <f t="shared" si="3"/>
        <v>E</v>
      </c>
      <c r="AA8" s="55" t="str">
        <f t="shared" si="4"/>
        <v>ES</v>
      </c>
      <c r="AB8" s="57">
        <f t="shared" si="5"/>
        <v>2</v>
      </c>
      <c r="AC8" s="55" t="str">
        <f t="shared" si="6"/>
        <v>Exento IGIC</v>
      </c>
      <c r="AD8" s="106" t="str">
        <f t="shared" si="7"/>
        <v>35</v>
      </c>
      <c r="AE8" s="106" t="str">
        <f t="shared" si="8"/>
        <v>E</v>
      </c>
      <c r="AF8" s="113" t="str">
        <f t="shared" si="9"/>
        <v/>
      </c>
      <c r="AG8" s="113" t="str">
        <f t="shared" si="10"/>
        <v>NO</v>
      </c>
      <c r="AH8" s="113" t="str">
        <f t="shared" si="11"/>
        <v>O</v>
      </c>
      <c r="AI8" s="113" t="str">
        <f t="shared" si="12"/>
        <v>C</v>
      </c>
      <c r="AJ8" s="116">
        <f t="shared" si="13"/>
        <v>498</v>
      </c>
      <c r="AK8" s="116">
        <f t="shared" si="14"/>
        <v>0</v>
      </c>
      <c r="AL8" s="116">
        <f t="shared" si="15"/>
        <v>498</v>
      </c>
      <c r="AM8" s="119">
        <f t="shared" si="16"/>
        <v>43265</v>
      </c>
      <c r="BE8" s="74" t="s">
        <v>233</v>
      </c>
      <c r="BF8" s="65" t="str">
        <f>Entidad!AB11</f>
        <v>SERVICIO DE ASUNTOS GENERALES</v>
      </c>
      <c r="BG8" s="72"/>
      <c r="BH8" s="72"/>
      <c r="BO8" s="74" t="s">
        <v>19390</v>
      </c>
      <c r="BP8" s="74" t="s">
        <v>19392</v>
      </c>
      <c r="BQ8" s="97" t="s">
        <v>19290</v>
      </c>
      <c r="BR8" s="98" t="s">
        <v>304</v>
      </c>
    </row>
    <row r="9" spans="1:80" ht="30" x14ac:dyDescent="0.25">
      <c r="A9" s="43" t="s">
        <v>20006</v>
      </c>
      <c r="B9" s="44" t="s">
        <v>128</v>
      </c>
      <c r="C9" s="43" t="s">
        <v>19397</v>
      </c>
      <c r="D9" s="44" t="s">
        <v>130</v>
      </c>
      <c r="E9" s="43" t="s">
        <v>19973</v>
      </c>
      <c r="F9" s="43" t="s">
        <v>4118</v>
      </c>
      <c r="G9" s="43" t="s">
        <v>19335</v>
      </c>
      <c r="H9" s="46">
        <v>0.03</v>
      </c>
      <c r="I9" s="47">
        <f>120.2+25.88+98.2+48.32</f>
        <v>292.60000000000002</v>
      </c>
      <c r="J9" s="47">
        <f>3.61+0.78+2.95+3.86</f>
        <v>11.2</v>
      </c>
      <c r="K9" s="47">
        <f>120.2+25.88+98.2+48.32</f>
        <v>292.60000000000002</v>
      </c>
      <c r="L9" s="47">
        <f>3.61+0.78+2.95+3.86</f>
        <v>11.2</v>
      </c>
      <c r="M9" s="43" t="s">
        <v>19952</v>
      </c>
      <c r="N9" s="48">
        <v>43290</v>
      </c>
      <c r="O9" s="44" t="s">
        <v>123</v>
      </c>
      <c r="P9" s="48"/>
      <c r="Q9" s="48"/>
      <c r="R9" s="48"/>
      <c r="S9" s="48"/>
      <c r="T9" s="43" t="s">
        <v>19971</v>
      </c>
      <c r="U9" s="43" t="s">
        <v>19975</v>
      </c>
      <c r="V9" s="43" t="s">
        <v>19569</v>
      </c>
      <c r="W9" s="48"/>
      <c r="X9" s="43"/>
      <c r="Y9" s="121" t="str">
        <f t="shared" si="2"/>
        <v>AAGG-18-M_AAGG008</v>
      </c>
      <c r="Z9" s="45" t="str">
        <f t="shared" si="3"/>
        <v>C</v>
      </c>
      <c r="AA9" s="55" t="str">
        <f t="shared" si="4"/>
        <v>ES</v>
      </c>
      <c r="AB9" s="57">
        <f t="shared" si="5"/>
        <v>2</v>
      </c>
      <c r="AC9" s="55" t="str">
        <f t="shared" si="6"/>
        <v>Sin observaciones</v>
      </c>
      <c r="AD9" s="106" t="str">
        <f t="shared" si="7"/>
        <v>35</v>
      </c>
      <c r="AE9" s="106" t="str">
        <f t="shared" si="8"/>
        <v>C</v>
      </c>
      <c r="AF9" s="113" t="str">
        <f t="shared" si="9"/>
        <v>4</v>
      </c>
      <c r="AG9" s="113" t="str">
        <f t="shared" si="10"/>
        <v>NO</v>
      </c>
      <c r="AH9" s="113" t="str">
        <f t="shared" si="11"/>
        <v>O</v>
      </c>
      <c r="AI9" s="113" t="str">
        <f t="shared" si="12"/>
        <v>C</v>
      </c>
      <c r="AJ9" s="116">
        <f t="shared" si="13"/>
        <v>304</v>
      </c>
      <c r="AK9" s="116">
        <f t="shared" si="14"/>
        <v>0</v>
      </c>
      <c r="AL9" s="116">
        <f t="shared" si="15"/>
        <v>304</v>
      </c>
      <c r="AM9" s="119">
        <f t="shared" si="16"/>
        <v>43290</v>
      </c>
      <c r="BE9" s="72" t="s">
        <v>23</v>
      </c>
      <c r="BF9" s="10" t="str">
        <f>Entidad!AB12</f>
        <v>2018</v>
      </c>
      <c r="BG9" s="72"/>
      <c r="BH9" s="72"/>
      <c r="BI9" s="75" t="s">
        <v>19424</v>
      </c>
      <c r="BO9" s="74" t="s">
        <v>33</v>
      </c>
      <c r="BP9" s="74" t="s">
        <v>19393</v>
      </c>
      <c r="BQ9" s="97" t="s">
        <v>19291</v>
      </c>
      <c r="BR9" s="98" t="s">
        <v>305</v>
      </c>
    </row>
    <row r="10" spans="1:80" ht="30.75" thickBot="1" x14ac:dyDescent="0.3">
      <c r="A10" s="43" t="s">
        <v>20007</v>
      </c>
      <c r="B10" s="44" t="s">
        <v>127</v>
      </c>
      <c r="C10" s="43" t="s">
        <v>19397</v>
      </c>
      <c r="D10" s="44"/>
      <c r="E10" s="43" t="s">
        <v>19974</v>
      </c>
      <c r="F10" s="43" t="s">
        <v>18549</v>
      </c>
      <c r="G10" s="43" t="s">
        <v>19335</v>
      </c>
      <c r="H10" s="46">
        <v>10</v>
      </c>
      <c r="I10" s="47">
        <v>2000</v>
      </c>
      <c r="J10" s="47">
        <v>140</v>
      </c>
      <c r="K10" s="47">
        <v>2000</v>
      </c>
      <c r="L10" s="47">
        <v>140</v>
      </c>
      <c r="M10" s="43" t="s">
        <v>19952</v>
      </c>
      <c r="N10" s="48">
        <v>43326</v>
      </c>
      <c r="O10" s="44" t="s">
        <v>123</v>
      </c>
      <c r="P10" s="48"/>
      <c r="Q10" s="48"/>
      <c r="R10" s="48"/>
      <c r="S10" s="48"/>
      <c r="T10" s="43" t="s">
        <v>19976</v>
      </c>
      <c r="U10" s="43" t="s">
        <v>19977</v>
      </c>
      <c r="V10" s="43" t="s">
        <v>19569</v>
      </c>
      <c r="W10" s="48"/>
      <c r="X10" s="43"/>
      <c r="Y10" s="121" t="str">
        <f t="shared" si="2"/>
        <v>AAGG-18-M_AAGG009</v>
      </c>
      <c r="Z10" s="45" t="str">
        <f t="shared" si="3"/>
        <v>E</v>
      </c>
      <c r="AA10" s="55" t="str">
        <f t="shared" si="4"/>
        <v>ES</v>
      </c>
      <c r="AB10" s="57">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C</v>
      </c>
      <c r="AJ10" s="116">
        <f t="shared" si="13"/>
        <v>2140</v>
      </c>
      <c r="AK10" s="116">
        <f t="shared" si="14"/>
        <v>10</v>
      </c>
      <c r="AL10" s="116">
        <f t="shared" si="15"/>
        <v>2140</v>
      </c>
      <c r="AM10" s="119">
        <f t="shared" si="16"/>
        <v>43326</v>
      </c>
      <c r="BE10" s="74" t="s">
        <v>19279</v>
      </c>
      <c r="BF10" s="104" t="str">
        <f>Entidad!AB13</f>
        <v>AAGG</v>
      </c>
      <c r="BG10" s="72"/>
      <c r="BH10" s="72"/>
      <c r="BI10" s="108" t="s">
        <v>123</v>
      </c>
      <c r="BO10" s="74" t="s">
        <v>34</v>
      </c>
      <c r="BP10" s="74" t="s">
        <v>19394</v>
      </c>
      <c r="BQ10" s="97" t="s">
        <v>19292</v>
      </c>
      <c r="BR10" s="98" t="s">
        <v>306</v>
      </c>
    </row>
    <row r="11" spans="1:80" ht="30" x14ac:dyDescent="0.25">
      <c r="A11" s="43" t="s">
        <v>20008</v>
      </c>
      <c r="B11" s="44" t="s">
        <v>127</v>
      </c>
      <c r="C11" s="43" t="s">
        <v>19397</v>
      </c>
      <c r="D11" s="44"/>
      <c r="E11" s="43" t="s">
        <v>19978</v>
      </c>
      <c r="F11" s="43" t="s">
        <v>16118</v>
      </c>
      <c r="G11" s="43" t="s">
        <v>19335</v>
      </c>
      <c r="H11" s="46">
        <v>3</v>
      </c>
      <c r="I11" s="47">
        <f>5115.18+4648.82+5429.63</f>
        <v>15193.630000000001</v>
      </c>
      <c r="J11" s="47">
        <f>144.98+132.74+169.27</f>
        <v>446.99</v>
      </c>
      <c r="K11" s="47">
        <f>5115.18+4648.82+5429.63</f>
        <v>15193.630000000001</v>
      </c>
      <c r="L11" s="47">
        <f>144.98+132.74+169.27</f>
        <v>446.99</v>
      </c>
      <c r="M11" s="43" t="s">
        <v>19952</v>
      </c>
      <c r="N11" s="48">
        <v>43292</v>
      </c>
      <c r="O11" s="44" t="s">
        <v>123</v>
      </c>
      <c r="P11" s="48"/>
      <c r="Q11" s="48"/>
      <c r="R11" s="48"/>
      <c r="S11" s="48"/>
      <c r="T11" s="43" t="s">
        <v>19979</v>
      </c>
      <c r="U11" s="43" t="s">
        <v>19980</v>
      </c>
      <c r="V11" s="43" t="s">
        <v>19569</v>
      </c>
      <c r="W11" s="48"/>
      <c r="X11" s="43"/>
      <c r="Y11" s="121" t="str">
        <f t="shared" si="2"/>
        <v>AAGG-18-M_AAGG010</v>
      </c>
      <c r="Z11" s="45" t="str">
        <f t="shared" si="3"/>
        <v>E</v>
      </c>
      <c r="AA11" s="55" t="str">
        <f t="shared" si="4"/>
        <v>ES</v>
      </c>
      <c r="AB11" s="57">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C</v>
      </c>
      <c r="AJ11" s="116">
        <f t="shared" si="13"/>
        <v>15641</v>
      </c>
      <c r="AK11" s="116">
        <f t="shared" si="14"/>
        <v>3</v>
      </c>
      <c r="AL11" s="116">
        <f t="shared" si="15"/>
        <v>15641</v>
      </c>
      <c r="AM11" s="119">
        <f t="shared" si="16"/>
        <v>43292</v>
      </c>
      <c r="BE11" s="74" t="s">
        <v>351</v>
      </c>
      <c r="BF11" s="104" t="str">
        <f>Entidad!AB14</f>
        <v>C</v>
      </c>
      <c r="BG11" s="72"/>
      <c r="BH11" s="72"/>
      <c r="BO11" s="74" t="s">
        <v>35</v>
      </c>
      <c r="BP11" s="74" t="s">
        <v>19388</v>
      </c>
      <c r="BQ11" s="97" t="s">
        <v>19293</v>
      </c>
      <c r="BR11" s="98" t="s">
        <v>307</v>
      </c>
    </row>
    <row r="12" spans="1:80" ht="30.75" thickBot="1" x14ac:dyDescent="0.3">
      <c r="A12" s="43" t="s">
        <v>20009</v>
      </c>
      <c r="B12" s="44" t="s">
        <v>127</v>
      </c>
      <c r="C12" s="43" t="s">
        <v>19397</v>
      </c>
      <c r="D12" s="44"/>
      <c r="E12" s="43" t="s">
        <v>19981</v>
      </c>
      <c r="F12" s="43" t="s">
        <v>9698</v>
      </c>
      <c r="G12" s="43" t="s">
        <v>19335</v>
      </c>
      <c r="H12" s="46">
        <v>2.5</v>
      </c>
      <c r="I12" s="47">
        <v>1380.6</v>
      </c>
      <c r="J12" s="47">
        <v>96.64</v>
      </c>
      <c r="K12" s="47">
        <v>1380.6</v>
      </c>
      <c r="L12" s="47">
        <v>96.64</v>
      </c>
      <c r="M12" s="43" t="s">
        <v>19952</v>
      </c>
      <c r="N12" s="48">
        <v>43413</v>
      </c>
      <c r="O12" s="44" t="s">
        <v>123</v>
      </c>
      <c r="P12" s="48"/>
      <c r="Q12" s="48"/>
      <c r="R12" s="48"/>
      <c r="S12" s="48"/>
      <c r="T12" s="43" t="s">
        <v>19982</v>
      </c>
      <c r="U12" s="43" t="s">
        <v>19983</v>
      </c>
      <c r="V12" s="43" t="s">
        <v>19569</v>
      </c>
      <c r="W12" s="48"/>
      <c r="X12" s="43"/>
      <c r="Y12" s="121" t="str">
        <f t="shared" si="2"/>
        <v>AAGG-18-M_AAGG011</v>
      </c>
      <c r="Z12" s="45" t="str">
        <f t="shared" si="3"/>
        <v>E</v>
      </c>
      <c r="AA12" s="55" t="str">
        <f t="shared" si="4"/>
        <v>ES</v>
      </c>
      <c r="AB12" s="57">
        <f t="shared" si="5"/>
        <v>2</v>
      </c>
      <c r="AC12" s="55" t="str">
        <f t="shared" si="6"/>
        <v>Sin observaciones</v>
      </c>
      <c r="AD12" s="106" t="str">
        <f t="shared" si="7"/>
        <v>35</v>
      </c>
      <c r="AE12" s="106" t="str">
        <f t="shared" si="8"/>
        <v>E</v>
      </c>
      <c r="AF12" s="113" t="str">
        <f t="shared" si="9"/>
        <v/>
      </c>
      <c r="AG12" s="113" t="str">
        <f t="shared" si="10"/>
        <v>NO</v>
      </c>
      <c r="AH12" s="113" t="str">
        <f t="shared" si="11"/>
        <v>O</v>
      </c>
      <c r="AI12" s="113" t="str">
        <f t="shared" si="12"/>
        <v>C</v>
      </c>
      <c r="AJ12" s="116">
        <f t="shared" si="13"/>
        <v>1477</v>
      </c>
      <c r="AK12" s="116">
        <f t="shared" si="14"/>
        <v>3</v>
      </c>
      <c r="AL12" s="116">
        <f t="shared" si="15"/>
        <v>1477</v>
      </c>
      <c r="AM12" s="119">
        <f t="shared" si="16"/>
        <v>43413</v>
      </c>
      <c r="BO12" s="74" t="s">
        <v>36</v>
      </c>
      <c r="BP12" s="74" t="s">
        <v>19395</v>
      </c>
      <c r="BQ12" s="97" t="s">
        <v>19294</v>
      </c>
      <c r="BR12" s="98" t="s">
        <v>308</v>
      </c>
    </row>
    <row r="13" spans="1:80" ht="30" x14ac:dyDescent="0.25">
      <c r="A13" s="43" t="s">
        <v>20010</v>
      </c>
      <c r="B13" s="44" t="s">
        <v>127</v>
      </c>
      <c r="C13" s="43" t="s">
        <v>19397</v>
      </c>
      <c r="D13" s="44"/>
      <c r="E13" s="43" t="s">
        <v>19988</v>
      </c>
      <c r="F13" s="43" t="s">
        <v>9698</v>
      </c>
      <c r="G13" s="43" t="s">
        <v>19335</v>
      </c>
      <c r="H13" s="46">
        <v>0.33300000000000002</v>
      </c>
      <c r="I13" s="47">
        <v>432</v>
      </c>
      <c r="J13" s="47">
        <v>30.24</v>
      </c>
      <c r="K13" s="47">
        <v>432</v>
      </c>
      <c r="L13" s="47">
        <v>30.24</v>
      </c>
      <c r="M13" s="43" t="s">
        <v>19952</v>
      </c>
      <c r="N13" s="48">
        <v>43448</v>
      </c>
      <c r="O13" s="44" t="s">
        <v>123</v>
      </c>
      <c r="P13" s="48"/>
      <c r="Q13" s="48"/>
      <c r="R13" s="48"/>
      <c r="S13" s="48"/>
      <c r="T13" s="43" t="s">
        <v>19989</v>
      </c>
      <c r="U13" s="43" t="s">
        <v>19983</v>
      </c>
      <c r="V13" s="43" t="s">
        <v>19569</v>
      </c>
      <c r="W13" s="48"/>
      <c r="X13" s="43"/>
      <c r="Y13" s="121" t="str">
        <f t="shared" si="2"/>
        <v>AAGG-18-M_AAGG012</v>
      </c>
      <c r="Z13" s="45" t="str">
        <f t="shared" si="3"/>
        <v>E</v>
      </c>
      <c r="AA13" s="55" t="str">
        <f t="shared" si="4"/>
        <v>ES</v>
      </c>
      <c r="AB13" s="57">
        <f t="shared" si="5"/>
        <v>2</v>
      </c>
      <c r="AC13" s="55" t="str">
        <f t="shared" si="6"/>
        <v>Sin observaciones</v>
      </c>
      <c r="AD13" s="106" t="str">
        <f t="shared" si="7"/>
        <v>35</v>
      </c>
      <c r="AE13" s="106" t="str">
        <f t="shared" si="8"/>
        <v>E</v>
      </c>
      <c r="AF13" s="113" t="str">
        <f t="shared" si="9"/>
        <v/>
      </c>
      <c r="AG13" s="113" t="str">
        <f t="shared" si="10"/>
        <v>NO</v>
      </c>
      <c r="AH13" s="113" t="str">
        <f t="shared" si="11"/>
        <v>O</v>
      </c>
      <c r="AI13" s="113" t="str">
        <f t="shared" si="12"/>
        <v>C</v>
      </c>
      <c r="AJ13" s="116">
        <f t="shared" si="13"/>
        <v>462</v>
      </c>
      <c r="AK13" s="116">
        <f t="shared" si="14"/>
        <v>0</v>
      </c>
      <c r="AL13" s="116">
        <f t="shared" si="15"/>
        <v>462</v>
      </c>
      <c r="AM13" s="119">
        <f t="shared" si="16"/>
        <v>43448</v>
      </c>
      <c r="BI13" s="75" t="s">
        <v>19425</v>
      </c>
      <c r="BQ13" s="97" t="s">
        <v>19295</v>
      </c>
      <c r="BR13" s="98" t="s">
        <v>309</v>
      </c>
    </row>
    <row r="14" spans="1:80" ht="30.75" thickBot="1" x14ac:dyDescent="0.3">
      <c r="A14" s="43" t="s">
        <v>20011</v>
      </c>
      <c r="B14" s="44" t="s">
        <v>128</v>
      </c>
      <c r="C14" s="43" t="s">
        <v>19397</v>
      </c>
      <c r="D14" s="44" t="s">
        <v>130</v>
      </c>
      <c r="E14" s="43" t="s">
        <v>19990</v>
      </c>
      <c r="F14" s="43" t="s">
        <v>4118</v>
      </c>
      <c r="G14" s="43" t="s">
        <v>19335</v>
      </c>
      <c r="H14" s="46">
        <v>0.03</v>
      </c>
      <c r="I14" s="47">
        <v>2636.7</v>
      </c>
      <c r="J14" s="47">
        <v>184.57</v>
      </c>
      <c r="K14" s="47">
        <v>2636.7</v>
      </c>
      <c r="L14" s="47">
        <v>184.57</v>
      </c>
      <c r="M14" s="43" t="s">
        <v>19952</v>
      </c>
      <c r="N14" s="48">
        <v>43420</v>
      </c>
      <c r="O14" s="44" t="s">
        <v>123</v>
      </c>
      <c r="P14" s="48"/>
      <c r="Q14" s="48"/>
      <c r="R14" s="48"/>
      <c r="S14" s="48"/>
      <c r="T14" s="43" t="s">
        <v>19996</v>
      </c>
      <c r="U14" s="43" t="s">
        <v>19997</v>
      </c>
      <c r="V14" s="43" t="s">
        <v>19569</v>
      </c>
      <c r="W14" s="48"/>
      <c r="X14" s="43"/>
      <c r="Y14" s="121" t="str">
        <f t="shared" si="2"/>
        <v>AAGG-18-M_AAGG013</v>
      </c>
      <c r="Z14" s="45" t="str">
        <f t="shared" si="3"/>
        <v>C</v>
      </c>
      <c r="AA14" s="55" t="str">
        <f t="shared" si="4"/>
        <v>ES</v>
      </c>
      <c r="AB14" s="57">
        <f t="shared" si="5"/>
        <v>2</v>
      </c>
      <c r="AC14" s="55" t="str">
        <f t="shared" si="6"/>
        <v>Sin observaciones</v>
      </c>
      <c r="AD14" s="106" t="str">
        <f t="shared" si="7"/>
        <v>35</v>
      </c>
      <c r="AE14" s="106" t="str">
        <f t="shared" si="8"/>
        <v>C</v>
      </c>
      <c r="AF14" s="113" t="str">
        <f t="shared" si="9"/>
        <v>4</v>
      </c>
      <c r="AG14" s="113" t="str">
        <f t="shared" si="10"/>
        <v>NO</v>
      </c>
      <c r="AH14" s="113" t="str">
        <f t="shared" si="11"/>
        <v>O</v>
      </c>
      <c r="AI14" s="113" t="str">
        <f t="shared" si="12"/>
        <v>C</v>
      </c>
      <c r="AJ14" s="116">
        <f t="shared" si="13"/>
        <v>2821</v>
      </c>
      <c r="AK14" s="116">
        <f t="shared" si="14"/>
        <v>0</v>
      </c>
      <c r="AL14" s="116">
        <f t="shared" si="15"/>
        <v>2821</v>
      </c>
      <c r="AM14" s="119">
        <f t="shared" si="16"/>
        <v>43420</v>
      </c>
      <c r="BI14" s="108" t="s">
        <v>123</v>
      </c>
      <c r="BQ14" s="97" t="s">
        <v>19296</v>
      </c>
      <c r="BR14" s="98" t="s">
        <v>310</v>
      </c>
      <c r="CA14" s="72"/>
    </row>
    <row r="15" spans="1:80" ht="30" x14ac:dyDescent="0.25">
      <c r="A15" s="43" t="s">
        <v>20012</v>
      </c>
      <c r="B15" s="44" t="s">
        <v>127</v>
      </c>
      <c r="C15" s="43" t="s">
        <v>19397</v>
      </c>
      <c r="D15" s="44"/>
      <c r="E15" s="43" t="s">
        <v>19991</v>
      </c>
      <c r="F15" s="43" t="s">
        <v>18873</v>
      </c>
      <c r="G15" s="43" t="s">
        <v>19335</v>
      </c>
      <c r="H15" s="46">
        <v>2</v>
      </c>
      <c r="I15" s="47">
        <v>150</v>
      </c>
      <c r="J15" s="47">
        <v>10.5</v>
      </c>
      <c r="K15" s="47">
        <v>150</v>
      </c>
      <c r="L15" s="47">
        <v>10.5</v>
      </c>
      <c r="M15" s="43" t="s">
        <v>19952</v>
      </c>
      <c r="N15" s="48">
        <v>43445</v>
      </c>
      <c r="O15" s="44" t="s">
        <v>123</v>
      </c>
      <c r="P15" s="48"/>
      <c r="Q15" s="48"/>
      <c r="R15" s="48"/>
      <c r="S15" s="48"/>
      <c r="T15" s="43" t="s">
        <v>19992</v>
      </c>
      <c r="U15" s="43" t="s">
        <v>19993</v>
      </c>
      <c r="V15" s="43" t="s">
        <v>19569</v>
      </c>
      <c r="W15" s="48"/>
      <c r="X15" s="43"/>
      <c r="Y15" s="121" t="str">
        <f t="shared" si="2"/>
        <v>AAGG-18-M_AAGG014</v>
      </c>
      <c r="Z15" s="45" t="str">
        <f t="shared" si="3"/>
        <v>E</v>
      </c>
      <c r="AA15" s="55" t="str">
        <f t="shared" si="4"/>
        <v>ES</v>
      </c>
      <c r="AB15" s="57">
        <f t="shared" si="5"/>
        <v>2</v>
      </c>
      <c r="AC15" s="55" t="str">
        <f t="shared" si="6"/>
        <v>Sin observaciones</v>
      </c>
      <c r="AD15" s="106" t="str">
        <f t="shared" si="7"/>
        <v>35</v>
      </c>
      <c r="AE15" s="106" t="str">
        <f t="shared" si="8"/>
        <v>E</v>
      </c>
      <c r="AF15" s="113" t="str">
        <f t="shared" si="9"/>
        <v/>
      </c>
      <c r="AG15" s="113" t="str">
        <f t="shared" si="10"/>
        <v>NO</v>
      </c>
      <c r="AH15" s="113" t="str">
        <f t="shared" si="11"/>
        <v>O</v>
      </c>
      <c r="AI15" s="113" t="str">
        <f t="shared" si="12"/>
        <v>C</v>
      </c>
      <c r="AJ15" s="116">
        <f t="shared" si="13"/>
        <v>161</v>
      </c>
      <c r="AK15" s="116">
        <f t="shared" si="14"/>
        <v>2</v>
      </c>
      <c r="AL15" s="116">
        <f t="shared" si="15"/>
        <v>161</v>
      </c>
      <c r="AM15" s="119">
        <f t="shared" si="16"/>
        <v>43445</v>
      </c>
      <c r="BQ15" s="97" t="s">
        <v>19297</v>
      </c>
      <c r="BR15" s="98" t="s">
        <v>311</v>
      </c>
      <c r="BZ15" s="72"/>
      <c r="CA15" s="72"/>
    </row>
    <row r="16" spans="1:80" ht="30" x14ac:dyDescent="0.25">
      <c r="A16" s="43" t="s">
        <v>20013</v>
      </c>
      <c r="B16" s="44" t="s">
        <v>127</v>
      </c>
      <c r="C16" s="43" t="s">
        <v>19397</v>
      </c>
      <c r="D16" s="44" t="s">
        <v>130</v>
      </c>
      <c r="E16" s="43" t="s">
        <v>19994</v>
      </c>
      <c r="F16" s="43" t="s">
        <v>18851</v>
      </c>
      <c r="G16" s="43" t="s">
        <v>19335</v>
      </c>
      <c r="H16" s="46">
        <v>0.03</v>
      </c>
      <c r="I16" s="47">
        <v>49.36</v>
      </c>
      <c r="J16" s="47">
        <v>3.46</v>
      </c>
      <c r="K16" s="47">
        <v>49.36</v>
      </c>
      <c r="L16" s="47">
        <v>3.46</v>
      </c>
      <c r="M16" s="43" t="s">
        <v>19952</v>
      </c>
      <c r="N16" s="48">
        <v>43445</v>
      </c>
      <c r="O16" s="44" t="s">
        <v>123</v>
      </c>
      <c r="P16" s="48"/>
      <c r="Q16" s="48"/>
      <c r="R16" s="48"/>
      <c r="S16" s="48"/>
      <c r="T16" s="43" t="s">
        <v>19995</v>
      </c>
      <c r="U16" s="43" t="s">
        <v>19993</v>
      </c>
      <c r="V16" s="43" t="s">
        <v>19569</v>
      </c>
      <c r="W16" s="48"/>
      <c r="X16" s="43"/>
      <c r="Y16" s="121" t="str">
        <f t="shared" si="2"/>
        <v>AAGG-18-M_AAGG015</v>
      </c>
      <c r="Z16" s="45" t="str">
        <f t="shared" si="3"/>
        <v>E</v>
      </c>
      <c r="AA16" s="55" t="str">
        <f t="shared" si="4"/>
        <v>ES</v>
      </c>
      <c r="AB16" s="57">
        <f t="shared" si="5"/>
        <v>2</v>
      </c>
      <c r="AC16" s="55" t="str">
        <f t="shared" si="6"/>
        <v>Sin observaciones</v>
      </c>
      <c r="AD16" s="106" t="str">
        <f t="shared" si="7"/>
        <v>35</v>
      </c>
      <c r="AE16" s="106" t="str">
        <f t="shared" si="8"/>
        <v>E</v>
      </c>
      <c r="AF16" s="113" t="str">
        <f t="shared" si="9"/>
        <v>4</v>
      </c>
      <c r="AG16" s="113" t="str">
        <f t="shared" si="10"/>
        <v>NO</v>
      </c>
      <c r="AH16" s="113" t="str">
        <f t="shared" si="11"/>
        <v>O</v>
      </c>
      <c r="AI16" s="113" t="str">
        <f t="shared" si="12"/>
        <v>C</v>
      </c>
      <c r="AJ16" s="116">
        <f t="shared" si="13"/>
        <v>53</v>
      </c>
      <c r="AK16" s="116">
        <f t="shared" si="14"/>
        <v>0</v>
      </c>
      <c r="AL16" s="116">
        <f t="shared" si="15"/>
        <v>53</v>
      </c>
      <c r="AM16" s="119">
        <f t="shared" si="16"/>
        <v>43445</v>
      </c>
      <c r="BQ16" s="97" t="s">
        <v>19298</v>
      </c>
      <c r="BR16" s="98" t="s">
        <v>312</v>
      </c>
      <c r="BZ16" s="72"/>
      <c r="CA16" s="72"/>
    </row>
    <row r="17" spans="1:79" x14ac:dyDescent="0.25">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25">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25">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25">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7" priority="70">
      <formula>ISBLANK(A2)</formula>
    </cfRule>
  </conditionalFormatting>
  <conditionalFormatting sqref="O2:O3000">
    <cfRule type="expression" dxfId="26" priority="65">
      <formula>ISBLANK(O2)</formula>
    </cfRule>
  </conditionalFormatting>
  <conditionalFormatting sqref="H2:H3000">
    <cfRule type="expression" dxfId="25" priority="67">
      <formula>ISBLANK(H2)</formula>
    </cfRule>
  </conditionalFormatting>
  <conditionalFormatting sqref="I17:I3000">
    <cfRule type="expression" dxfId="24" priority="66">
      <formula>ISBLANK(I17)</formula>
    </cfRule>
  </conditionalFormatting>
  <conditionalFormatting sqref="U2:U3000">
    <cfRule type="expression" dxfId="23" priority="34">
      <formula>ISBLANK(U2)</formula>
    </cfRule>
  </conditionalFormatting>
  <conditionalFormatting sqref="V2:V3000">
    <cfRule type="expression" dxfId="22" priority="4">
      <formula>ISBLANK(V2)</formula>
    </cfRule>
  </conditionalFormatting>
  <conditionalFormatting sqref="T2:T3000">
    <cfRule type="expression" dxfId="21" priority="52">
      <formula>ISBLANK(T2)</formula>
    </cfRule>
  </conditionalFormatting>
  <conditionalFormatting sqref="E2:E3000">
    <cfRule type="expression" dxfId="20" priority="41">
      <formula>ISBLANK(E2)</formula>
    </cfRule>
  </conditionalFormatting>
  <conditionalFormatting sqref="J17:J3000">
    <cfRule type="expression" dxfId="19" priority="40">
      <formula>ISBLANK(J17)</formula>
    </cfRule>
  </conditionalFormatting>
  <conditionalFormatting sqref="K2:K3000">
    <cfRule type="expression" dxfId="18" priority="39">
      <formula>ISBLANK(K2)</formula>
    </cfRule>
  </conditionalFormatting>
  <conditionalFormatting sqref="L2:L3000">
    <cfRule type="expression" dxfId="17" priority="38">
      <formula>ISBLANK(L2)</formula>
    </cfRule>
  </conditionalFormatting>
  <conditionalFormatting sqref="N2:N3000">
    <cfRule type="expression" dxfId="16" priority="37">
      <formula>ISBLANK(N2)</formula>
    </cfRule>
  </conditionalFormatting>
  <conditionalFormatting sqref="G2:G3000">
    <cfRule type="expression" dxfId="15" priority="32">
      <formula>ISBLANK(G2)</formula>
    </cfRule>
  </conditionalFormatting>
  <conditionalFormatting sqref="P2:P3000">
    <cfRule type="expression" dxfId="14" priority="72">
      <formula>EXACT(AB2,"1")</formula>
    </cfRule>
  </conditionalFormatting>
  <conditionalFormatting sqref="Q2:Q3000">
    <cfRule type="expression" dxfId="13" priority="73">
      <formula>EXACT(AB2,"1")</formula>
    </cfRule>
  </conditionalFormatting>
  <conditionalFormatting sqref="S2:S3000">
    <cfRule type="expression" dxfId="12" priority="76">
      <formula>EXACT(AB2,"1")</formula>
    </cfRule>
  </conditionalFormatting>
  <conditionalFormatting sqref="B2:C3000">
    <cfRule type="expression" dxfId="11" priority="14">
      <formula>ISBLANK(B2)</formula>
    </cfRule>
  </conditionalFormatting>
  <conditionalFormatting sqref="D2:D3000">
    <cfRule type="expression" dxfId="10" priority="3">
      <formula>AND(EXACT(Z2,"C"),ISBLANK(D2))</formula>
    </cfRule>
  </conditionalFormatting>
  <conditionalFormatting sqref="R2:R3000">
    <cfRule type="expression" dxfId="9" priority="12">
      <formula>EXACT(AB2,"1")</formula>
    </cfRule>
  </conditionalFormatting>
  <conditionalFormatting sqref="X2:X3000">
    <cfRule type="expression" dxfId="8" priority="11">
      <formula>ISBLANK(X2)</formula>
    </cfRule>
  </conditionalFormatting>
  <conditionalFormatting sqref="F2:F3000">
    <cfRule type="expression" dxfId="7" priority="5">
      <formula>ISBLANK(F2)</formula>
    </cfRule>
  </conditionalFormatting>
  <conditionalFormatting sqref="C2:C3000">
    <cfRule type="expression" dxfId="6" priority="9">
      <formula>ISBLANK(C2)</formula>
    </cfRule>
  </conditionalFormatting>
  <conditionalFormatting sqref="W2:W3000">
    <cfRule type="expression" dxfId="5" priority="7">
      <formula>ISBLANK(W2)</formula>
    </cfRule>
  </conditionalFormatting>
  <conditionalFormatting sqref="M2:M3000">
    <cfRule type="expression" dxfId="4" priority="6">
      <formula>ISBLANK(M2)</formula>
    </cfRule>
  </conditionalFormatting>
  <conditionalFormatting sqref="I2:I16">
    <cfRule type="expression" dxfId="3" priority="2">
      <formula>ISBLANK(I2)</formula>
    </cfRule>
  </conditionalFormatting>
  <conditionalFormatting sqref="J2:J16">
    <cfRule type="expression" dxfId="2" priority="1">
      <formula>ISBLANK(J2)</formula>
    </cfRule>
  </conditionalFormatting>
  <dataValidations xWindow="54" yWindow="708"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0"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3"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8202" workbookViewId="0">
      <selection activeCell="A8242" sqref="A8242"/>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40"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2019-02-22T09:11:26Z</dcterms:modified>
</cp:coreProperties>
</file>